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itomakoto/斉藤計画事務所 Dropbox/再開発スクール/03_2022再開発スクール/03_配布教材/実技-Ⅰ/７/"/>
    </mc:Choice>
  </mc:AlternateContent>
  <xr:revisionPtr revIDLastSave="0" documentId="13_ncr:1_{CA1DA0E0-F1F5-4D47-932F-F6C9FDF868BB}" xr6:coauthVersionLast="47" xr6:coauthVersionMax="47" xr10:uidLastSave="{00000000-0000-0000-0000-000000000000}"/>
  <bookViews>
    <workbookView xWindow="1040" yWindow="1500" windowWidth="27500" windowHeight="14760" xr2:uid="{5B398A67-8EB5-F34D-8F1F-8D118472DEFB}"/>
  </bookViews>
  <sheets>
    <sheet name="R1　No.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40" i="1" l="1"/>
  <c r="AD39" i="1"/>
  <c r="AD38" i="1"/>
  <c r="V38" i="1"/>
  <c r="L38" i="1"/>
  <c r="V37" i="1"/>
  <c r="T37" i="1"/>
  <c r="T38" i="1" s="1"/>
  <c r="L35" i="1"/>
  <c r="T34" i="1"/>
  <c r="R34" i="1"/>
  <c r="V33" i="1"/>
  <c r="P32" i="1"/>
  <c r="R30" i="1"/>
  <c r="V29" i="1"/>
  <c r="P29" i="1"/>
  <c r="V28" i="1"/>
  <c r="V35" i="1" s="1"/>
  <c r="AC26" i="1"/>
  <c r="AB26" i="1"/>
  <c r="AB27" i="1" s="1"/>
  <c r="P36" i="1" s="1"/>
  <c r="P38" i="1" s="1"/>
  <c r="N26" i="1"/>
  <c r="AD25" i="1"/>
  <c r="AC25" i="1"/>
  <c r="AA25" i="1"/>
  <c r="N25" i="1"/>
  <c r="N35" i="1" s="1"/>
  <c r="N40" i="1" s="1"/>
  <c r="AA23" i="1"/>
  <c r="AC23" i="1" s="1"/>
  <c r="AD23" i="1" s="1"/>
  <c r="P31" i="1" s="1"/>
  <c r="AA19" i="1"/>
  <c r="P11" i="1" s="1"/>
  <c r="P13" i="1" s="1"/>
  <c r="T17" i="1"/>
  <c r="R17" i="1"/>
  <c r="L17" i="1"/>
  <c r="V15" i="1"/>
  <c r="V34" i="1" s="1"/>
  <c r="T15" i="1"/>
  <c r="R15" i="1"/>
  <c r="V14" i="1"/>
  <c r="T14" i="1"/>
  <c r="T33" i="1" s="1"/>
  <c r="R14" i="1"/>
  <c r="R33" i="1" s="1"/>
  <c r="L13" i="1"/>
  <c r="P12" i="1"/>
  <c r="R10" i="1"/>
  <c r="L10" i="1"/>
  <c r="L19" i="1" s="1"/>
  <c r="N9" i="1"/>
  <c r="N19" i="1" s="1"/>
  <c r="L9" i="1"/>
  <c r="V8" i="1"/>
  <c r="P8" i="1"/>
  <c r="V7" i="1"/>
  <c r="V9" i="1" s="1"/>
  <c r="T7" i="1"/>
  <c r="T28" i="1" s="1"/>
  <c r="T35" i="1" s="1"/>
  <c r="R7" i="1"/>
  <c r="R28" i="1" s="1"/>
  <c r="R35" i="1" s="1"/>
  <c r="R40" i="1" s="1"/>
  <c r="P7" i="1"/>
  <c r="P27" i="1" s="1"/>
  <c r="P35" i="1" l="1"/>
  <c r="P40" i="1" s="1"/>
  <c r="T40" i="1"/>
  <c r="N20" i="1"/>
  <c r="V19" i="1"/>
  <c r="R9" i="1"/>
  <c r="R19" i="1" s="1"/>
  <c r="V17" i="1"/>
  <c r="P9" i="1"/>
  <c r="P19" i="1" s="1"/>
  <c r="T9" i="1"/>
  <c r="T19" i="1" s="1"/>
  <c r="T20" i="1" l="1"/>
  <c r="P20" i="1"/>
  <c r="L20" i="1" s="1"/>
  <c r="L22" i="1" s="1"/>
  <c r="N22" i="1"/>
  <c r="N24" i="1" s="1"/>
  <c r="N41" i="1" s="1"/>
  <c r="R20" i="1"/>
  <c r="V20" i="1"/>
  <c r="L39" i="1" l="1"/>
  <c r="AB41" i="1"/>
  <c r="AD41" i="1" s="1"/>
  <c r="AD40" i="1" s="1"/>
  <c r="AF40" i="1" s="1"/>
  <c r="V39" i="1" s="1"/>
  <c r="V40" i="1" s="1"/>
  <c r="N44" i="1"/>
  <c r="N42" i="1"/>
  <c r="P21" i="1" l="1"/>
  <c r="P22" i="1" s="1"/>
  <c r="P24" i="1" s="1"/>
  <c r="P41" i="1" s="1"/>
  <c r="P44" i="1" s="1"/>
  <c r="V42" i="1"/>
  <c r="L40" i="1"/>
  <c r="R21" i="1" l="1"/>
  <c r="R22" i="1" s="1"/>
  <c r="R24" i="1" s="1"/>
  <c r="R41" i="1" s="1"/>
  <c r="R42" i="1" s="1"/>
  <c r="P42" i="1"/>
  <c r="R44" i="1" l="1"/>
  <c r="T21" i="1" l="1"/>
  <c r="T22" i="1" s="1"/>
  <c r="T41" i="1" l="1"/>
  <c r="T24" i="1"/>
  <c r="T42" i="1" l="1"/>
  <c r="L41" i="1"/>
  <c r="L42" i="1" s="1"/>
  <c r="T44" i="1"/>
  <c r="V23" i="1" l="1"/>
  <c r="V21" i="1"/>
  <c r="V22" i="1" s="1"/>
  <c r="V24" i="1" s="1"/>
  <c r="V43" i="1" s="1"/>
</calcChain>
</file>

<file path=xl/sharedStrings.xml><?xml version="1.0" encoding="utf-8"?>
<sst xmlns="http://schemas.openxmlformats.org/spreadsheetml/2006/main" count="231" uniqueCount="112">
  <si>
    <t>再開発スクール 実技 R1 No.1  年度別資金計画（解答）</t>
  </si>
  <si>
    <t>〔表2〕年度別資金計画表</t>
  </si>
  <si>
    <t>赤字（解答を参照ください。）</t>
    <rPh sb="0" eb="2">
      <t>アカｊイ</t>
    </rPh>
    <rPh sb="3" eb="5">
      <t>カイトウ</t>
    </rPh>
    <rPh sb="6" eb="8">
      <t>サンショウ</t>
    </rPh>
    <phoneticPr fontId="3"/>
  </si>
  <si>
    <t>（単位：百万円）</t>
  </si>
  <si>
    <t>費用</t>
  </si>
  <si>
    <t>合計</t>
  </si>
  <si>
    <t>初年度</t>
  </si>
  <si>
    <t>２年度</t>
  </si>
  <si>
    <t>３年度</t>
  </si>
  <si>
    <t>４年度</t>
  </si>
  <si>
    <t>５年度</t>
  </si>
  <si>
    <t>支出金</t>
  </si>
  <si>
    <t>1. 調査設計計画費</t>
  </si>
  <si>
    <t>1）事業計画作成費</t>
  </si>
  <si>
    <t>－</t>
  </si>
  <si>
    <t>-</t>
  </si>
  <si>
    <t>2）地盤調査費</t>
  </si>
  <si>
    <t>3）施設建築物設計費総額（実施設計費・工事監理費）</t>
  </si>
  <si>
    <t>⑤</t>
  </si>
  <si>
    <t>⑥</t>
  </si>
  <si>
    <t>4）権利変換計画作成費</t>
  </si>
  <si>
    <t>⑦</t>
  </si>
  <si>
    <t>調査設計計画費計</t>
  </si>
  <si>
    <t>⑧</t>
  </si>
  <si>
    <t>2. 土地整備費（除却・整地費）</t>
  </si>
  <si>
    <t>⑨</t>
  </si>
  <si>
    <t>3. 補償費</t>
  </si>
  <si>
    <t>1）91条補償費</t>
  </si>
  <si>
    <t>⑩</t>
  </si>
  <si>
    <t>2）97条補償費</t>
  </si>
  <si>
    <t>補償費計</t>
  </si>
  <si>
    <t>4. 工事費</t>
  </si>
  <si>
    <t>1）建築主体工事費</t>
  </si>
  <si>
    <t>⑪</t>
  </si>
  <si>
    <t>2）駐車場工事費</t>
  </si>
  <si>
    <t>⑫</t>
  </si>
  <si>
    <t>3）道路整備費</t>
  </si>
  <si>
    <t>従前資産等</t>
  </si>
  <si>
    <t>総額</t>
  </si>
  <si>
    <t>金銭給付額</t>
  </si>
  <si>
    <t>公共施設管理者</t>
  </si>
  <si>
    <t>補助対象額</t>
  </si>
  <si>
    <t>補助金</t>
  </si>
  <si>
    <t>工事費計</t>
  </si>
  <si>
    <t>⑬</t>
  </si>
  <si>
    <t>（91条補償費）</t>
  </si>
  <si>
    <t>負担金対象額</t>
  </si>
  <si>
    <t>5 .営繕費</t>
  </si>
  <si>
    <t>1）仮設店舗設置費</t>
  </si>
  <si>
    <t>従前宅地</t>
  </si>
  <si>
    <t>総額×30％</t>
  </si>
  <si>
    <t>権利変換対象分</t>
  </si>
  <si>
    <t>1.調査設計計画費～5.営繕費までの合計</t>
  </si>
  <si>
    <t>―</t>
  </si>
  <si>
    <t>6. 事務費</t>
  </si>
  <si>
    <t>⑭</t>
  </si>
  <si>
    <t>金銭給付対象分</t>
  </si>
  <si>
    <t>7. 借入金利息</t>
  </si>
  <si>
    <t>⑮</t>
  </si>
  <si>
    <t>事業支出金合計（A)</t>
  </si>
  <si>
    <t>従前建物</t>
  </si>
  <si>
    <t>総額×80％（権利変換）</t>
    <rPh sb="7" eb="9">
      <t>ケｎン</t>
    </rPh>
    <rPh sb="9" eb="11">
      <t xml:space="preserve">ヘンカｎ </t>
    </rPh>
    <phoneticPr fontId="3"/>
  </si>
  <si>
    <t>8.借入金償還金</t>
  </si>
  <si>
    <t>⑯</t>
  </si>
  <si>
    <t>支出金合計</t>
  </si>
  <si>
    <t>⑰</t>
  </si>
  <si>
    <t>総額×20％（金銭給付）</t>
    <rPh sb="6" eb="7">
      <t>（</t>
    </rPh>
    <rPh sb="7" eb="9">
      <t>キｎン</t>
    </rPh>
    <rPh sb="9" eb="11">
      <t>キュウｈウ</t>
    </rPh>
    <phoneticPr fontId="3"/>
  </si>
  <si>
    <t>収入金</t>
  </si>
  <si>
    <t>1.調査設計計画費</t>
  </si>
  <si>
    <t>⑱</t>
  </si>
  <si>
    <t>97条補償費</t>
  </si>
  <si>
    <t>3-1）実地設計費</t>
  </si>
  <si>
    <t>⑲</t>
  </si>
  <si>
    <t>合計</t>
    <rPh sb="0" eb="2">
      <t>ゴウケイ</t>
    </rPh>
    <phoneticPr fontId="3"/>
  </si>
  <si>
    <t>3-2）工事監理費</t>
  </si>
  <si>
    <t>⑳</t>
  </si>
  <si>
    <t>㉑</t>
  </si>
  <si>
    <t>事業年度</t>
  </si>
  <si>
    <t>5年度</t>
  </si>
  <si>
    <r>
      <t>1</t>
    </r>
    <r>
      <rPr>
        <sz val="11"/>
        <color rgb="FF000000"/>
        <rFont val="MS Mincho"/>
        <family val="1"/>
        <charset val="128"/>
      </rPr>
      <t>）</t>
    </r>
    <r>
      <rPr>
        <sz val="11"/>
        <color rgb="FF000000"/>
        <rFont val="Arial"/>
        <family val="2"/>
      </rPr>
      <t>91</t>
    </r>
    <r>
      <rPr>
        <sz val="11"/>
        <color rgb="FF000000"/>
        <rFont val="MS Mincho"/>
        <family val="1"/>
        <charset val="128"/>
      </rPr>
      <t>条補償費・残留者建物補償</t>
    </r>
    <rPh sb="9" eb="12">
      <t>ザンリュウ</t>
    </rPh>
    <rPh sb="12" eb="14">
      <t>タテモｎオ</t>
    </rPh>
    <rPh sb="14" eb="16">
      <t>ホショウ</t>
    </rPh>
    <phoneticPr fontId="3"/>
  </si>
  <si>
    <t>建築主体工事</t>
  </si>
  <si>
    <t>㉒</t>
  </si>
  <si>
    <t>駐車場工事</t>
  </si>
  <si>
    <t>4. 共同施設整備費</t>
  </si>
  <si>
    <t>㉓</t>
  </si>
  <si>
    <t>施設建築物工事</t>
  </si>
  <si>
    <t>㉔</t>
  </si>
  <si>
    <t>補助金計</t>
  </si>
  <si>
    <t>㉕</t>
  </si>
  <si>
    <t>公共施設管理者負担金</t>
  </si>
  <si>
    <t>1. 従前宅地、従前建物分及び97条補償費</t>
  </si>
  <si>
    <t>㉗の算出方法</t>
    <phoneticPr fontId="3"/>
  </si>
  <si>
    <t>2. 道路整備費</t>
  </si>
  <si>
    <t>㉖</t>
  </si>
  <si>
    <t>支出</t>
    <rPh sb="0" eb="2">
      <t>シシュｔウ</t>
    </rPh>
    <phoneticPr fontId="3"/>
  </si>
  <si>
    <t>収入</t>
    <rPh sb="0" eb="2">
      <t>シュウニュウ</t>
    </rPh>
    <phoneticPr fontId="3"/>
  </si>
  <si>
    <t>公共施設管理者負担金合計</t>
  </si>
  <si>
    <t>補助金</t>
    <rPh sb="0" eb="3">
      <t>ホｊｙオ</t>
    </rPh>
    <phoneticPr fontId="3"/>
  </si>
  <si>
    <t>２年度</t>
    <rPh sb="1" eb="3">
      <t>ネｎン</t>
    </rPh>
    <phoneticPr fontId="3"/>
  </si>
  <si>
    <t>５年度</t>
    <rPh sb="1" eb="3">
      <t>ネｎン</t>
    </rPh>
    <phoneticPr fontId="3"/>
  </si>
  <si>
    <t>保留床処分金</t>
  </si>
  <si>
    <t>㉗</t>
  </si>
  <si>
    <t>公管金</t>
    <rPh sb="0" eb="1">
      <t>コウキョウ</t>
    </rPh>
    <rPh sb="1" eb="2">
      <t>カンｒイ</t>
    </rPh>
    <rPh sb="2" eb="3">
      <t xml:space="preserve">キｎ </t>
    </rPh>
    <phoneticPr fontId="3"/>
  </si>
  <si>
    <t>事業収入金合計（B)</t>
  </si>
  <si>
    <t>㉘</t>
  </si>
  <si>
    <t>保留床処分金</t>
    <rPh sb="0" eb="3">
      <t>ホリュウ</t>
    </rPh>
    <rPh sb="3" eb="5">
      <t xml:space="preserve">ショブｎ </t>
    </rPh>
    <rPh sb="5" eb="6">
      <t xml:space="preserve">キｎ </t>
    </rPh>
    <phoneticPr fontId="3"/>
  </si>
  <si>
    <t>借入金</t>
  </si>
  <si>
    <t>㉙</t>
  </si>
  <si>
    <t>収入金合計</t>
  </si>
  <si>
    <t>㉚</t>
  </si>
  <si>
    <t>収支差額（収入金合計－支出金合計）</t>
  </si>
  <si>
    <t>年度末での累積借入金残額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</si>
</sst>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0000"/>
      <name val="Arial"/>
      <family val="2"/>
    </font>
    <font>
      <sz val="6"/>
      <name val="游ゴシック"/>
      <family val="2"/>
      <charset val="128"/>
      <scheme val="minor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0.5"/>
      <color theme="1"/>
      <name val="游明朝"/>
      <family val="1"/>
      <charset val="128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rgb="FF000000"/>
      <name val="MS Mincho"/>
      <family val="1"/>
      <charset val="128"/>
    </font>
    <font>
      <b/>
      <sz val="10.5"/>
      <color rgb="FFFF0000"/>
      <name val="ＭＳ Ｐ明朝"/>
      <family val="1"/>
      <charset val="128"/>
    </font>
    <font>
      <sz val="14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indexed="64"/>
      </bottom>
      <diagonal/>
    </border>
    <border>
      <left/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4" xfId="0" applyFont="1" applyBorder="1" applyAlignment="1"/>
    <xf numFmtId="0" fontId="6" fillId="0" borderId="3" xfId="0" applyFont="1" applyBorder="1" applyAlignment="1"/>
    <xf numFmtId="0" fontId="2" fillId="0" borderId="5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/>
    </xf>
    <xf numFmtId="0" fontId="6" fillId="0" borderId="6" xfId="0" applyFont="1" applyBorder="1" applyAlignment="1"/>
    <xf numFmtId="0" fontId="2" fillId="0" borderId="7" xfId="0" applyFont="1" applyBorder="1" applyAlignment="1">
      <alignment horizontal="left"/>
    </xf>
    <xf numFmtId="0" fontId="6" fillId="0" borderId="7" xfId="0" applyFont="1" applyBorder="1" applyAlignment="1"/>
    <xf numFmtId="0" fontId="6" fillId="0" borderId="8" xfId="0" applyFont="1" applyBorder="1" applyAlignment="1"/>
    <xf numFmtId="0" fontId="2" fillId="0" borderId="7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5" xfId="0" applyFont="1" applyBorder="1" applyAlignment="1"/>
    <xf numFmtId="0" fontId="2" fillId="0" borderId="6" xfId="0" applyFont="1" applyBorder="1" applyAlignment="1"/>
    <xf numFmtId="0" fontId="2" fillId="0" borderId="11" xfId="0" applyFont="1" applyBorder="1" applyAlignment="1">
      <alignment horizontal="left"/>
    </xf>
    <xf numFmtId="0" fontId="6" fillId="0" borderId="11" xfId="0" applyFont="1" applyBorder="1" applyAlignment="1"/>
    <xf numFmtId="0" fontId="6" fillId="0" borderId="12" xfId="0" applyFont="1" applyBorder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7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4" fillId="0" borderId="19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right"/>
    </xf>
    <xf numFmtId="0" fontId="2" fillId="0" borderId="7" xfId="0" applyFont="1" applyBorder="1" applyAlignment="1"/>
    <xf numFmtId="3" fontId="2" fillId="0" borderId="0" xfId="0" applyNumberFormat="1" applyFont="1" applyAlignment="1">
      <alignment horizontal="right"/>
    </xf>
    <xf numFmtId="0" fontId="2" fillId="0" borderId="11" xfId="0" applyFont="1" applyBorder="1" applyAlignment="1"/>
    <xf numFmtId="0" fontId="4" fillId="0" borderId="11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6" fillId="0" borderId="20" xfId="0" applyFont="1" applyBorder="1" applyAlignment="1"/>
    <xf numFmtId="0" fontId="6" fillId="0" borderId="17" xfId="0" applyFont="1" applyBorder="1" applyAlignment="1"/>
    <xf numFmtId="3" fontId="7" fillId="0" borderId="7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4" fillId="0" borderId="7" xfId="0" applyFont="1" applyBorder="1" applyAlignment="1"/>
    <xf numFmtId="3" fontId="4" fillId="0" borderId="8" xfId="0" applyNumberFormat="1" applyFont="1" applyBorder="1" applyAlignment="1">
      <alignment horizontal="right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6" fillId="0" borderId="25" xfId="0" applyFont="1" applyBorder="1" applyAlignment="1"/>
    <xf numFmtId="0" fontId="6" fillId="0" borderId="26" xfId="0" applyFont="1" applyBorder="1" applyAlignment="1"/>
    <xf numFmtId="0" fontId="6" fillId="0" borderId="27" xfId="0" applyFont="1" applyBorder="1" applyAlignment="1"/>
    <xf numFmtId="0" fontId="4" fillId="0" borderId="28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33" xfId="0" applyFont="1" applyBorder="1" applyAlignment="1">
      <alignment horizontal="left"/>
    </xf>
    <xf numFmtId="0" fontId="6" fillId="0" borderId="33" xfId="0" applyFont="1" applyBorder="1" applyAlignment="1"/>
    <xf numFmtId="0" fontId="6" fillId="0" borderId="34" xfId="0" applyFont="1" applyBorder="1" applyAlignment="1"/>
    <xf numFmtId="0" fontId="2" fillId="0" borderId="33" xfId="0" applyFont="1" applyBorder="1" applyAlignment="1">
      <alignment horizontal="left"/>
    </xf>
    <xf numFmtId="3" fontId="2" fillId="0" borderId="28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/>
    </xf>
    <xf numFmtId="3" fontId="4" fillId="0" borderId="30" xfId="0" applyNumberFormat="1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3" fontId="4" fillId="0" borderId="34" xfId="0" applyNumberFormat="1" applyFont="1" applyBorder="1" applyAlignment="1">
      <alignment horizontal="right"/>
    </xf>
    <xf numFmtId="0" fontId="9" fillId="0" borderId="37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8" fontId="10" fillId="0" borderId="13" xfId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/>
    </xf>
    <xf numFmtId="0" fontId="6" fillId="0" borderId="38" xfId="0" applyFont="1" applyBorder="1" applyAlignment="1"/>
    <xf numFmtId="0" fontId="2" fillId="0" borderId="8" xfId="0" applyFont="1" applyBorder="1" applyAlignment="1"/>
    <xf numFmtId="0" fontId="4" fillId="0" borderId="6" xfId="0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37" xfId="0" applyBorder="1" applyAlignment="1">
      <alignment horizontal="center" vertical="center"/>
    </xf>
    <xf numFmtId="0" fontId="2" fillId="0" borderId="39" xfId="0" applyFont="1" applyBorder="1" applyAlignment="1">
      <alignment horizontal="right"/>
    </xf>
    <xf numFmtId="0" fontId="0" fillId="0" borderId="24" xfId="0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3" fontId="2" fillId="0" borderId="39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8" fontId="10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40" xfId="0" applyFont="1" applyBorder="1" applyAlignment="1"/>
    <xf numFmtId="0" fontId="2" fillId="0" borderId="41" xfId="0" applyFont="1" applyBorder="1" applyAlignment="1">
      <alignment horizontal="left"/>
    </xf>
    <xf numFmtId="0" fontId="6" fillId="0" borderId="41" xfId="0" applyFont="1" applyBorder="1" applyAlignment="1"/>
    <xf numFmtId="0" fontId="2" fillId="0" borderId="42" xfId="0" applyFont="1" applyBorder="1" applyAlignment="1"/>
    <xf numFmtId="0" fontId="2" fillId="0" borderId="24" xfId="0" applyFont="1" applyBorder="1" applyAlignment="1"/>
    <xf numFmtId="3" fontId="4" fillId="0" borderId="42" xfId="0" applyNumberFormat="1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right"/>
    </xf>
    <xf numFmtId="0" fontId="2" fillId="0" borderId="42" xfId="0" applyFont="1" applyBorder="1" applyAlignment="1">
      <alignment horizontal="center"/>
    </xf>
    <xf numFmtId="0" fontId="2" fillId="0" borderId="45" xfId="0" applyFont="1" applyBorder="1" applyAlignment="1">
      <alignment horizontal="left"/>
    </xf>
    <xf numFmtId="3" fontId="4" fillId="0" borderId="46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 horizontal="right"/>
    </xf>
    <xf numFmtId="0" fontId="2" fillId="0" borderId="42" xfId="0" applyFont="1" applyBorder="1" applyAlignment="1">
      <alignment horizontal="left"/>
    </xf>
    <xf numFmtId="3" fontId="4" fillId="0" borderId="24" xfId="0" applyNumberFormat="1" applyFont="1" applyBorder="1" applyAlignment="1">
      <alignment horizontal="right"/>
    </xf>
    <xf numFmtId="0" fontId="2" fillId="0" borderId="47" xfId="0" applyFont="1" applyBorder="1" applyAlignment="1">
      <alignment horizontal="center" vertical="center" textRotation="255"/>
    </xf>
    <xf numFmtId="0" fontId="2" fillId="0" borderId="35" xfId="0" applyFont="1" applyBorder="1" applyAlignment="1"/>
    <xf numFmtId="0" fontId="2" fillId="0" borderId="48" xfId="0" applyFont="1" applyBorder="1" applyAlignment="1">
      <alignment horizontal="left"/>
    </xf>
    <xf numFmtId="0" fontId="4" fillId="0" borderId="49" xfId="0" applyFont="1" applyBorder="1" applyAlignment="1">
      <alignment horizontal="right"/>
    </xf>
    <xf numFmtId="0" fontId="12" fillId="0" borderId="3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6" fillId="0" borderId="47" xfId="0" applyFont="1" applyBorder="1" applyAlignment="1"/>
    <xf numFmtId="0" fontId="4" fillId="0" borderId="9" xfId="0" applyFont="1" applyBorder="1" applyAlignment="1">
      <alignment horizontal="center"/>
    </xf>
    <xf numFmtId="0" fontId="9" fillId="0" borderId="50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8" fontId="10" fillId="0" borderId="50" xfId="1" applyFont="1" applyBorder="1" applyAlignment="1">
      <alignment horizontal="center" vertical="top" wrapText="1"/>
    </xf>
    <xf numFmtId="0" fontId="2" fillId="0" borderId="51" xfId="0" applyFont="1" applyBorder="1" applyAlignment="1">
      <alignment horizontal="left"/>
    </xf>
    <xf numFmtId="0" fontId="4" fillId="0" borderId="52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3" fillId="0" borderId="5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3" xfId="0" applyFont="1" applyBorder="1" applyAlignment="1">
      <alignment horizontal="right"/>
    </xf>
    <xf numFmtId="0" fontId="2" fillId="0" borderId="10" xfId="0" applyFont="1" applyBorder="1" applyAlignment="1"/>
    <xf numFmtId="0" fontId="4" fillId="0" borderId="12" xfId="0" applyFont="1" applyBorder="1" applyAlignment="1">
      <alignment horizontal="right"/>
    </xf>
    <xf numFmtId="0" fontId="14" fillId="0" borderId="5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" fillId="0" borderId="20" xfId="0" applyFont="1" applyBorder="1" applyAlignment="1"/>
    <xf numFmtId="3" fontId="2" fillId="0" borderId="11" xfId="0" applyNumberFormat="1" applyFont="1" applyBorder="1" applyAlignment="1">
      <alignment horizontal="right"/>
    </xf>
    <xf numFmtId="0" fontId="14" fillId="0" borderId="23" xfId="0" applyFont="1" applyBorder="1" applyAlignment="1">
      <alignment horizontal="center" vertical="center" wrapText="1"/>
    </xf>
    <xf numFmtId="9" fontId="14" fillId="0" borderId="2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9" fontId="16" fillId="0" borderId="24" xfId="2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9" xfId="0" applyFont="1" applyBorder="1" applyAlignment="1"/>
    <xf numFmtId="0" fontId="2" fillId="0" borderId="53" xfId="0" applyFont="1" applyBorder="1" applyAlignment="1">
      <alignment horizontal="left"/>
    </xf>
    <xf numFmtId="0" fontId="0" fillId="2" borderId="0" xfId="0" applyFill="1">
      <alignment vertical="center"/>
    </xf>
    <xf numFmtId="0" fontId="17" fillId="0" borderId="7" xfId="0" applyFont="1" applyBorder="1" applyAlignment="1">
      <alignment horizontal="center"/>
    </xf>
    <xf numFmtId="0" fontId="0" fillId="2" borderId="54" xfId="0" applyFill="1" applyBorder="1">
      <alignment vertical="center"/>
    </xf>
    <xf numFmtId="0" fontId="0" fillId="2" borderId="55" xfId="0" applyFill="1" applyBorder="1">
      <alignment vertical="center"/>
    </xf>
    <xf numFmtId="0" fontId="0" fillId="2" borderId="56" xfId="0" applyFill="1" applyBorder="1">
      <alignment vertical="center"/>
    </xf>
    <xf numFmtId="3" fontId="0" fillId="2" borderId="0" xfId="0" applyNumberFormat="1" applyFill="1">
      <alignment vertical="center"/>
    </xf>
    <xf numFmtId="0" fontId="2" fillId="0" borderId="15" xfId="0" applyFont="1" applyBorder="1" applyAlignment="1"/>
    <xf numFmtId="0" fontId="2" fillId="0" borderId="18" xfId="0" applyFont="1" applyBorder="1" applyAlignment="1">
      <alignment horizontal="center"/>
    </xf>
    <xf numFmtId="0" fontId="0" fillId="2" borderId="57" xfId="0" applyFill="1" applyBorder="1">
      <alignment vertical="center"/>
    </xf>
    <xf numFmtId="0" fontId="0" fillId="2" borderId="58" xfId="0" applyFill="1" applyBorder="1">
      <alignment vertical="center"/>
    </xf>
    <xf numFmtId="3" fontId="0" fillId="2" borderId="57" xfId="0" applyNumberFormat="1" applyFill="1" applyBorder="1">
      <alignment vertical="center"/>
    </xf>
    <xf numFmtId="3" fontId="2" fillId="0" borderId="6" xfId="0" applyNumberFormat="1" applyFont="1" applyBorder="1" applyAlignment="1">
      <alignment horizontal="right"/>
    </xf>
    <xf numFmtId="0" fontId="6" fillId="0" borderId="59" xfId="0" applyFont="1" applyBorder="1" applyAlignment="1"/>
    <xf numFmtId="0" fontId="2" fillId="0" borderId="13" xfId="0" applyFont="1" applyBorder="1" applyAlignment="1"/>
    <xf numFmtId="0" fontId="2" fillId="0" borderId="59" xfId="0" applyFont="1" applyBorder="1" applyAlignment="1">
      <alignment horizontal="left"/>
    </xf>
    <xf numFmtId="0" fontId="2" fillId="0" borderId="12" xfId="0" applyFont="1" applyBorder="1" applyAlignment="1"/>
    <xf numFmtId="0" fontId="2" fillId="0" borderId="14" xfId="0" applyFont="1" applyBorder="1" applyAlignment="1">
      <alignment horizontal="center"/>
    </xf>
    <xf numFmtId="3" fontId="2" fillId="0" borderId="8" xfId="0" applyNumberFormat="1" applyFont="1" applyBorder="1" applyAlignment="1">
      <alignment horizontal="right"/>
    </xf>
    <xf numFmtId="0" fontId="2" fillId="0" borderId="60" xfId="0" applyFont="1" applyBorder="1" applyAlignment="1">
      <alignment horizontal="left"/>
    </xf>
    <xf numFmtId="0" fontId="6" fillId="0" borderId="42" xfId="0" applyFont="1" applyBorder="1" applyAlignment="1"/>
    <xf numFmtId="0" fontId="2" fillId="0" borderId="42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18" fillId="0" borderId="0" xfId="0" applyFont="1" applyAlignment="1"/>
    <xf numFmtId="0" fontId="0" fillId="0" borderId="0" xfId="0" applyAlignment="1"/>
    <xf numFmtId="0" fontId="19" fillId="0" borderId="0" xfId="0" applyFont="1" applyAlignment="1"/>
    <xf numFmtId="0" fontId="0" fillId="2" borderId="0" xfId="0" applyFont="1" applyFill="1">
      <alignment vertical="center"/>
    </xf>
    <xf numFmtId="0" fontId="20" fillId="2" borderId="0" xfId="0" applyFont="1" applyFill="1">
      <alignment vertical="center"/>
    </xf>
    <xf numFmtId="3" fontId="20" fillId="2" borderId="0" xfId="0" applyNumberFormat="1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3496E-4EF7-1A4D-805E-1657AF15BFEF}">
  <dimension ref="A1:AF46"/>
  <sheetViews>
    <sheetView tabSelected="1" topLeftCell="A2" zoomScale="75" zoomScaleNormal="70" workbookViewId="0">
      <selection activeCell="Z8" sqref="Z8"/>
    </sheetView>
  </sheetViews>
  <sheetFormatPr baseColWidth="10" defaultColWidth="8.83203125" defaultRowHeight="18"/>
  <cols>
    <col min="1" max="2" width="5.6640625" customWidth="1"/>
    <col min="4" max="4" width="7.5" customWidth="1"/>
    <col min="5" max="5" width="10.5" customWidth="1"/>
    <col min="10" max="10" width="13.83203125" customWidth="1"/>
    <col min="11" max="11" width="4" customWidth="1"/>
    <col min="12" max="12" width="12.83203125" customWidth="1"/>
    <col min="13" max="13" width="4" customWidth="1"/>
    <col min="14" max="14" width="12.83203125" customWidth="1"/>
    <col min="15" max="15" width="4" customWidth="1"/>
    <col min="16" max="16" width="12.83203125" customWidth="1"/>
    <col min="17" max="17" width="4" customWidth="1"/>
    <col min="18" max="18" width="12.83203125" customWidth="1"/>
    <col min="19" max="19" width="4" customWidth="1"/>
    <col min="20" max="20" width="12.83203125" customWidth="1"/>
    <col min="21" max="21" width="4" customWidth="1"/>
    <col min="22" max="22" width="12.83203125" customWidth="1"/>
    <col min="25" max="25" width="11.83203125" style="4" customWidth="1"/>
    <col min="26" max="26" width="8.83203125" style="4"/>
    <col min="27" max="27" width="23.5" style="4" customWidth="1"/>
    <col min="28" max="30" width="18.6640625" style="4" customWidth="1"/>
  </cols>
  <sheetData>
    <row r="1" spans="1:30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30">
      <c r="A2" s="5"/>
      <c r="B2" s="1" t="s">
        <v>1</v>
      </c>
      <c r="C2" s="2"/>
      <c r="D2" s="2"/>
      <c r="E2" s="3"/>
      <c r="F2" s="3"/>
      <c r="G2" s="3"/>
      <c r="H2" s="3"/>
      <c r="I2" s="3"/>
      <c r="J2" s="3"/>
      <c r="K2" s="3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ht="19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2</v>
      </c>
      <c r="M3" s="5"/>
      <c r="N3" s="5"/>
      <c r="O3" s="5"/>
      <c r="P3" s="5"/>
      <c r="Q3" s="5"/>
      <c r="R3" s="5"/>
      <c r="S3" s="5"/>
      <c r="T3" s="7" t="s">
        <v>3</v>
      </c>
      <c r="U3" s="8"/>
      <c r="V3" s="8"/>
      <c r="W3" s="5"/>
    </row>
    <row r="4" spans="1:30" ht="19" thickBot="1">
      <c r="A4" s="5"/>
      <c r="B4" s="9" t="s">
        <v>4</v>
      </c>
      <c r="C4" s="10"/>
      <c r="D4" s="10"/>
      <c r="E4" s="10"/>
      <c r="F4" s="10"/>
      <c r="G4" s="11"/>
      <c r="H4" s="11"/>
      <c r="I4" s="11"/>
      <c r="J4" s="12"/>
      <c r="K4" s="13" t="s">
        <v>5</v>
      </c>
      <c r="L4" s="14"/>
      <c r="M4" s="13" t="s">
        <v>6</v>
      </c>
      <c r="N4" s="14"/>
      <c r="O4" s="13" t="s">
        <v>7</v>
      </c>
      <c r="P4" s="14"/>
      <c r="Q4" s="13" t="s">
        <v>8</v>
      </c>
      <c r="R4" s="14"/>
      <c r="S4" s="13" t="s">
        <v>9</v>
      </c>
      <c r="T4" s="14"/>
      <c r="U4" s="13" t="s">
        <v>10</v>
      </c>
      <c r="V4" s="15"/>
      <c r="W4" s="5"/>
    </row>
    <row r="5" spans="1:30">
      <c r="A5" s="5"/>
      <c r="B5" s="16" t="s">
        <v>11</v>
      </c>
      <c r="C5" s="17" t="s">
        <v>12</v>
      </c>
      <c r="D5" s="8"/>
      <c r="E5" s="18"/>
      <c r="F5" s="19" t="s">
        <v>13</v>
      </c>
      <c r="G5" s="20"/>
      <c r="H5" s="20"/>
      <c r="I5" s="20"/>
      <c r="J5" s="21"/>
      <c r="K5" s="22"/>
      <c r="L5" s="23">
        <v>250</v>
      </c>
      <c r="M5" s="24"/>
      <c r="N5" s="25">
        <v>250</v>
      </c>
      <c r="O5" s="26"/>
      <c r="P5" s="25" t="s">
        <v>14</v>
      </c>
      <c r="Q5" s="26"/>
      <c r="R5" s="25" t="s">
        <v>15</v>
      </c>
      <c r="S5" s="27"/>
      <c r="T5" s="25" t="s">
        <v>15</v>
      </c>
      <c r="U5" s="27"/>
      <c r="V5" s="28" t="s">
        <v>15</v>
      </c>
      <c r="W5" s="5"/>
    </row>
    <row r="6" spans="1:30" ht="31" customHeight="1" thickBot="1">
      <c r="A6" s="5"/>
      <c r="B6" s="29"/>
      <c r="C6" s="5"/>
      <c r="D6" s="5"/>
      <c r="E6" s="30"/>
      <c r="F6" s="31" t="s">
        <v>16</v>
      </c>
      <c r="G6" s="32"/>
      <c r="H6" s="32"/>
      <c r="I6" s="32"/>
      <c r="J6" s="33"/>
      <c r="K6" s="34"/>
      <c r="L6" s="35">
        <v>9</v>
      </c>
      <c r="M6" s="24"/>
      <c r="N6" s="25">
        <v>9</v>
      </c>
      <c r="O6" s="27"/>
      <c r="P6" s="36" t="s">
        <v>15</v>
      </c>
      <c r="Q6" s="27"/>
      <c r="R6" s="25" t="s">
        <v>15</v>
      </c>
      <c r="S6" s="27"/>
      <c r="T6" s="25" t="s">
        <v>15</v>
      </c>
      <c r="U6" s="37"/>
      <c r="V6" s="38" t="s">
        <v>15</v>
      </c>
      <c r="W6" s="5"/>
    </row>
    <row r="7" spans="1:30" ht="20" thickTop="1" thickBot="1">
      <c r="A7" s="5"/>
      <c r="B7" s="29"/>
      <c r="C7" s="5"/>
      <c r="D7" s="5"/>
      <c r="E7" s="5"/>
      <c r="F7" s="39" t="s">
        <v>17</v>
      </c>
      <c r="G7" s="32"/>
      <c r="H7" s="32"/>
      <c r="I7" s="32"/>
      <c r="J7" s="33"/>
      <c r="K7" s="40" t="s">
        <v>18</v>
      </c>
      <c r="L7" s="41">
        <v>612</v>
      </c>
      <c r="M7" s="26"/>
      <c r="N7" s="25" t="s">
        <v>15</v>
      </c>
      <c r="O7" s="34"/>
      <c r="P7" s="42">
        <f>ROUND(L7*80/100,0)</f>
        <v>490</v>
      </c>
      <c r="Q7" s="26"/>
      <c r="R7" s="43">
        <f>ROUND(L7*20/100*AB33,0)</f>
        <v>23</v>
      </c>
      <c r="S7" s="26"/>
      <c r="T7" s="23">
        <f>ROUND(L7*20/100*AC33,0)</f>
        <v>61</v>
      </c>
      <c r="U7" s="44" t="s">
        <v>19</v>
      </c>
      <c r="V7" s="45">
        <f>ROUND(L7*20/100*AD33,0)</f>
        <v>38</v>
      </c>
      <c r="W7" s="5"/>
    </row>
    <row r="8" spans="1:30" ht="32" customHeight="1" thickTop="1" thickBot="1">
      <c r="A8" s="5"/>
      <c r="B8" s="29"/>
      <c r="C8" s="5"/>
      <c r="D8" s="5"/>
      <c r="E8" s="30"/>
      <c r="F8" s="31" t="s">
        <v>20</v>
      </c>
      <c r="G8" s="32"/>
      <c r="H8" s="32"/>
      <c r="I8" s="32"/>
      <c r="J8" s="33"/>
      <c r="K8" s="22"/>
      <c r="L8" s="27">
        <v>135</v>
      </c>
      <c r="M8" s="24"/>
      <c r="N8" s="27" t="s">
        <v>15</v>
      </c>
      <c r="O8" s="44" t="s">
        <v>21</v>
      </c>
      <c r="P8" s="46">
        <f>ROUND(L8*91/100,0)</f>
        <v>123</v>
      </c>
      <c r="Q8" s="47"/>
      <c r="R8" s="36" t="s">
        <v>15</v>
      </c>
      <c r="S8" s="47"/>
      <c r="T8" s="36" t="s">
        <v>15</v>
      </c>
      <c r="U8" s="26"/>
      <c r="V8" s="48">
        <f>ROUND(L8*9/100,0)</f>
        <v>12</v>
      </c>
      <c r="W8" s="5"/>
    </row>
    <row r="9" spans="1:30" ht="20" thickTop="1" thickBot="1">
      <c r="A9" s="5"/>
      <c r="B9" s="29"/>
      <c r="C9" s="49"/>
      <c r="D9" s="49"/>
      <c r="E9" s="49"/>
      <c r="F9" s="31" t="s">
        <v>22</v>
      </c>
      <c r="G9" s="32"/>
      <c r="H9" s="32"/>
      <c r="I9" s="32"/>
      <c r="J9" s="33"/>
      <c r="K9" s="34"/>
      <c r="L9" s="50">
        <f>L5+L6+L7+L8</f>
        <v>1006</v>
      </c>
      <c r="M9" s="24"/>
      <c r="N9" s="43">
        <f>N5+N6</f>
        <v>259</v>
      </c>
      <c r="O9" s="26"/>
      <c r="P9" s="25">
        <f>P7+P8</f>
        <v>613</v>
      </c>
      <c r="Q9" s="51"/>
      <c r="R9" s="52">
        <f>SUM(R5:R8)</f>
        <v>23</v>
      </c>
      <c r="S9" s="44" t="s">
        <v>23</v>
      </c>
      <c r="T9" s="46">
        <f>T7</f>
        <v>61</v>
      </c>
      <c r="U9" s="26"/>
      <c r="V9" s="48">
        <f>V7+V8</f>
        <v>50</v>
      </c>
      <c r="W9" s="5"/>
    </row>
    <row r="10" spans="1:30" ht="20" thickTop="1" thickBot="1">
      <c r="A10" s="5"/>
      <c r="B10" s="29"/>
      <c r="C10" s="31" t="s">
        <v>24</v>
      </c>
      <c r="D10" s="32"/>
      <c r="E10" s="32"/>
      <c r="F10" s="22"/>
      <c r="G10" s="22"/>
      <c r="H10" s="22"/>
      <c r="I10" s="22"/>
      <c r="J10" s="53"/>
      <c r="K10" s="40" t="s">
        <v>25</v>
      </c>
      <c r="L10" s="46">
        <f>R10</f>
        <v>128</v>
      </c>
      <c r="M10" s="26"/>
      <c r="N10" s="25" t="s">
        <v>15</v>
      </c>
      <c r="O10" s="47"/>
      <c r="P10" s="36" t="s">
        <v>15</v>
      </c>
      <c r="Q10" s="27"/>
      <c r="R10" s="54">
        <f>16000*8/1000</f>
        <v>128</v>
      </c>
      <c r="S10" s="27"/>
      <c r="T10" s="25" t="s">
        <v>15</v>
      </c>
      <c r="U10" s="27"/>
      <c r="V10" s="28" t="s">
        <v>15</v>
      </c>
      <c r="W10" s="5"/>
    </row>
    <row r="11" spans="1:30" ht="20" thickTop="1" thickBot="1">
      <c r="A11" s="5"/>
      <c r="B11" s="29"/>
      <c r="C11" s="5" t="s">
        <v>26</v>
      </c>
      <c r="D11" s="5"/>
      <c r="E11" s="5"/>
      <c r="F11" s="39" t="s">
        <v>27</v>
      </c>
      <c r="G11" s="32"/>
      <c r="H11" s="32"/>
      <c r="I11" s="32"/>
      <c r="J11" s="33"/>
      <c r="K11" s="22"/>
      <c r="L11" s="55">
        <v>2683</v>
      </c>
      <c r="M11" s="24"/>
      <c r="N11" s="27" t="s">
        <v>15</v>
      </c>
      <c r="O11" s="44" t="s">
        <v>28</v>
      </c>
      <c r="P11" s="56">
        <f>AA19+AA25</f>
        <v>2683</v>
      </c>
      <c r="Q11" s="26"/>
      <c r="R11" s="25" t="s">
        <v>15</v>
      </c>
      <c r="S11" s="27"/>
      <c r="T11" s="25" t="s">
        <v>15</v>
      </c>
      <c r="U11" s="27"/>
      <c r="V11" s="28" t="s">
        <v>15</v>
      </c>
      <c r="W11" s="5"/>
    </row>
    <row r="12" spans="1:30" ht="19" thickTop="1">
      <c r="A12" s="5"/>
      <c r="B12" s="29"/>
      <c r="C12" s="5"/>
      <c r="D12" s="5"/>
      <c r="E12" s="30"/>
      <c r="F12" s="31" t="s">
        <v>29</v>
      </c>
      <c r="G12" s="32"/>
      <c r="H12" s="32"/>
      <c r="I12" s="32"/>
      <c r="J12" s="33"/>
      <c r="K12" s="22"/>
      <c r="L12" s="57">
        <v>1500</v>
      </c>
      <c r="M12" s="24"/>
      <c r="N12" s="25" t="s">
        <v>15</v>
      </c>
      <c r="O12" s="26"/>
      <c r="P12" s="58">
        <f>Z26</f>
        <v>1500</v>
      </c>
      <c r="Q12" s="27"/>
      <c r="R12" s="25" t="s">
        <v>15</v>
      </c>
      <c r="S12" s="27"/>
      <c r="T12" s="25" t="s">
        <v>15</v>
      </c>
      <c r="U12" s="27"/>
      <c r="V12" s="28" t="s">
        <v>15</v>
      </c>
      <c r="W12" s="5"/>
    </row>
    <row r="13" spans="1:30" ht="19" thickBot="1">
      <c r="A13" s="5"/>
      <c r="B13" s="29"/>
      <c r="C13" s="49"/>
      <c r="D13" s="49"/>
      <c r="E13" s="49"/>
      <c r="F13" s="31" t="s">
        <v>30</v>
      </c>
      <c r="G13" s="32"/>
      <c r="H13" s="32"/>
      <c r="I13" s="32"/>
      <c r="J13" s="33"/>
      <c r="K13" s="22"/>
      <c r="L13" s="55">
        <f>L11+L12</f>
        <v>4183</v>
      </c>
      <c r="M13" s="24"/>
      <c r="N13" s="25" t="s">
        <v>15</v>
      </c>
      <c r="O13" s="26"/>
      <c r="P13" s="59">
        <f>P11+P12</f>
        <v>4183</v>
      </c>
      <c r="Q13" s="37"/>
      <c r="R13" s="36" t="s">
        <v>15</v>
      </c>
      <c r="S13" s="27"/>
      <c r="T13" s="25" t="s">
        <v>15</v>
      </c>
      <c r="U13" s="27"/>
      <c r="V13" s="28" t="s">
        <v>15</v>
      </c>
      <c r="W13" s="5"/>
    </row>
    <row r="14" spans="1:30" ht="20" thickTop="1" thickBot="1">
      <c r="A14" s="5"/>
      <c r="B14" s="29"/>
      <c r="C14" s="60" t="s">
        <v>31</v>
      </c>
      <c r="D14" s="61"/>
      <c r="E14" s="62"/>
      <c r="F14" s="31" t="s">
        <v>32</v>
      </c>
      <c r="G14" s="32"/>
      <c r="H14" s="32"/>
      <c r="I14" s="32"/>
      <c r="J14" s="33"/>
      <c r="K14" s="22"/>
      <c r="L14" s="63">
        <v>19175</v>
      </c>
      <c r="M14" s="24"/>
      <c r="N14" s="25" t="s">
        <v>15</v>
      </c>
      <c r="O14" s="26"/>
      <c r="P14" s="27" t="s">
        <v>15</v>
      </c>
      <c r="Q14" s="44" t="s">
        <v>33</v>
      </c>
      <c r="R14" s="56">
        <f>L14*AB31</f>
        <v>3068</v>
      </c>
      <c r="S14" s="47"/>
      <c r="T14" s="64">
        <f>ROUND(L14*AC31,0)</f>
        <v>9779</v>
      </c>
      <c r="U14" s="65"/>
      <c r="V14" s="66">
        <f>ROUND(L14*AD31,0)</f>
        <v>6328</v>
      </c>
      <c r="W14" s="5"/>
    </row>
    <row r="15" spans="1:30" ht="20" thickTop="1" thickBot="1">
      <c r="A15" s="5"/>
      <c r="B15" s="29"/>
      <c r="C15" s="5"/>
      <c r="D15" s="5"/>
      <c r="E15" s="30"/>
      <c r="F15" s="31" t="s">
        <v>34</v>
      </c>
      <c r="G15" s="32"/>
      <c r="H15" s="32"/>
      <c r="I15" s="32"/>
      <c r="J15" s="33"/>
      <c r="K15" s="22"/>
      <c r="L15" s="55">
        <v>1800</v>
      </c>
      <c r="M15" s="24"/>
      <c r="N15" s="25" t="s">
        <v>15</v>
      </c>
      <c r="O15" s="26"/>
      <c r="P15" s="25" t="s">
        <v>15</v>
      </c>
      <c r="Q15" s="26"/>
      <c r="R15" s="23">
        <f>L15*AB32</f>
        <v>900</v>
      </c>
      <c r="S15" s="44" t="s">
        <v>35</v>
      </c>
      <c r="T15" s="46">
        <f>L15*AC32</f>
        <v>720</v>
      </c>
      <c r="U15" s="26"/>
      <c r="V15" s="48">
        <f>L15*AD32</f>
        <v>180</v>
      </c>
      <c r="W15" s="5"/>
    </row>
    <row r="16" spans="1:30" ht="20" thickTop="1" thickBot="1">
      <c r="A16" s="5"/>
      <c r="B16" s="29"/>
      <c r="C16" s="5"/>
      <c r="D16" s="5"/>
      <c r="E16" s="30"/>
      <c r="F16" s="31" t="s">
        <v>36</v>
      </c>
      <c r="G16" s="32"/>
      <c r="H16" s="32"/>
      <c r="I16" s="32"/>
      <c r="J16" s="33"/>
      <c r="K16" s="34"/>
      <c r="L16" s="35">
        <v>180</v>
      </c>
      <c r="M16" s="24"/>
      <c r="N16" s="25" t="s">
        <v>15</v>
      </c>
      <c r="O16" s="26"/>
      <c r="P16" s="25" t="s">
        <v>15</v>
      </c>
      <c r="Q16" s="27"/>
      <c r="R16" s="25" t="s">
        <v>15</v>
      </c>
      <c r="S16" s="26"/>
      <c r="T16" s="43">
        <v>100</v>
      </c>
      <c r="U16" s="26"/>
      <c r="V16" s="48">
        <v>80</v>
      </c>
      <c r="W16" s="5"/>
      <c r="Y16" s="67" t="s">
        <v>37</v>
      </c>
      <c r="Z16" s="68" t="s">
        <v>38</v>
      </c>
      <c r="AA16" s="69" t="s">
        <v>39</v>
      </c>
      <c r="AB16" s="69" t="s">
        <v>40</v>
      </c>
      <c r="AC16" s="67" t="s">
        <v>41</v>
      </c>
      <c r="AD16" s="67" t="s">
        <v>42</v>
      </c>
    </row>
    <row r="17" spans="1:30" ht="20" thickTop="1" thickBot="1">
      <c r="A17" s="5"/>
      <c r="B17" s="29"/>
      <c r="C17" s="49"/>
      <c r="D17" s="49"/>
      <c r="E17" s="49"/>
      <c r="F17" s="31" t="s">
        <v>43</v>
      </c>
      <c r="G17" s="32"/>
      <c r="H17" s="32"/>
      <c r="I17" s="32"/>
      <c r="J17" s="33"/>
      <c r="K17" s="40" t="s">
        <v>44</v>
      </c>
      <c r="L17" s="56">
        <f>L14+L15+L16</f>
        <v>21155</v>
      </c>
      <c r="M17" s="26"/>
      <c r="N17" s="25" t="s">
        <v>15</v>
      </c>
      <c r="O17" s="26"/>
      <c r="P17" s="25" t="s">
        <v>15</v>
      </c>
      <c r="Q17" s="26"/>
      <c r="R17" s="59">
        <f>SUM(R14:R16)</f>
        <v>3968</v>
      </c>
      <c r="S17" s="26"/>
      <c r="T17" s="59">
        <f>T14+T15+T16</f>
        <v>10599</v>
      </c>
      <c r="U17" s="70"/>
      <c r="V17" s="66">
        <f>SUM(V14:V16)</f>
        <v>6588</v>
      </c>
      <c r="W17" s="5"/>
      <c r="Y17" s="71"/>
      <c r="Z17" s="72"/>
      <c r="AA17" s="73" t="s">
        <v>45</v>
      </c>
      <c r="AB17" s="73" t="s">
        <v>46</v>
      </c>
      <c r="AC17" s="71"/>
      <c r="AD17" s="71"/>
    </row>
    <row r="18" spans="1:30" ht="20" thickTop="1" thickBot="1">
      <c r="A18" s="5"/>
      <c r="B18" s="29"/>
      <c r="C18" s="74" t="s">
        <v>47</v>
      </c>
      <c r="D18" s="75"/>
      <c r="E18" s="76"/>
      <c r="F18" s="74" t="s">
        <v>48</v>
      </c>
      <c r="G18" s="75"/>
      <c r="H18" s="75"/>
      <c r="I18" s="75"/>
      <c r="J18" s="77"/>
      <c r="K18" s="34"/>
      <c r="L18" s="78">
        <v>60</v>
      </c>
      <c r="M18" s="79"/>
      <c r="N18" s="80" t="s">
        <v>15</v>
      </c>
      <c r="O18" s="81"/>
      <c r="P18" s="82">
        <v>60</v>
      </c>
      <c r="Q18" s="83"/>
      <c r="R18" s="80" t="s">
        <v>15</v>
      </c>
      <c r="S18" s="84"/>
      <c r="T18" s="80" t="s">
        <v>15</v>
      </c>
      <c r="U18" s="37"/>
      <c r="V18" s="38" t="s">
        <v>15</v>
      </c>
      <c r="W18" s="5"/>
      <c r="Y18" s="67" t="s">
        <v>49</v>
      </c>
      <c r="Z18" s="69"/>
      <c r="AA18" s="69" t="s">
        <v>50</v>
      </c>
      <c r="AB18" s="69" t="s">
        <v>51</v>
      </c>
      <c r="AC18" s="69"/>
      <c r="AD18" s="69"/>
    </row>
    <row r="19" spans="1:30" ht="20" thickTop="1" thickBot="1">
      <c r="A19" s="5"/>
      <c r="B19" s="29"/>
      <c r="C19" s="85" t="s">
        <v>52</v>
      </c>
      <c r="D19" s="86"/>
      <c r="E19" s="86"/>
      <c r="F19" s="86"/>
      <c r="G19" s="86"/>
      <c r="H19" s="86"/>
      <c r="I19" s="86"/>
      <c r="J19" s="87"/>
      <c r="K19" s="88"/>
      <c r="L19" s="89">
        <f>L9+L10+L13+L17+L18</f>
        <v>26532</v>
      </c>
      <c r="M19" s="79"/>
      <c r="N19" s="80">
        <f>N9</f>
        <v>259</v>
      </c>
      <c r="O19" s="90"/>
      <c r="P19" s="64">
        <f>P9+P13+P18</f>
        <v>4856</v>
      </c>
      <c r="Q19" s="83"/>
      <c r="R19" s="91">
        <f>R9+R10+R17</f>
        <v>4119</v>
      </c>
      <c r="S19" s="83"/>
      <c r="T19" s="91">
        <f>T9+T17</f>
        <v>10660</v>
      </c>
      <c r="U19" s="92"/>
      <c r="V19" s="93">
        <f>V9+V17</f>
        <v>6638</v>
      </c>
      <c r="W19" s="5"/>
      <c r="Y19" s="94"/>
      <c r="Z19" s="95">
        <v>7650</v>
      </c>
      <c r="AA19" s="96">
        <f>Z19*0.3</f>
        <v>2295</v>
      </c>
      <c r="AB19" s="97">
        <v>684</v>
      </c>
      <c r="AC19" s="97" t="s">
        <v>53</v>
      </c>
      <c r="AD19" s="97" t="s">
        <v>53</v>
      </c>
    </row>
    <row r="20" spans="1:30" ht="20" thickTop="1" thickBot="1">
      <c r="A20" s="5"/>
      <c r="B20" s="29"/>
      <c r="C20" s="98" t="s">
        <v>54</v>
      </c>
      <c r="D20" s="99"/>
      <c r="E20" s="99"/>
      <c r="F20" s="49"/>
      <c r="G20" s="49"/>
      <c r="H20" s="49"/>
      <c r="I20" s="49"/>
      <c r="J20" s="100"/>
      <c r="K20" s="49"/>
      <c r="L20" s="23">
        <f>N20+P20+R20+T20+V20</f>
        <v>876</v>
      </c>
      <c r="M20" s="24"/>
      <c r="N20" s="27">
        <f>ROUND(N19*3.3/100,0)</f>
        <v>9</v>
      </c>
      <c r="O20" s="44" t="s">
        <v>55</v>
      </c>
      <c r="P20" s="46">
        <f>ROUND(P19*3.3/100,0)</f>
        <v>160</v>
      </c>
      <c r="Q20" s="26"/>
      <c r="R20" s="43">
        <f>ROUND(R19*3.3/100,0)</f>
        <v>136</v>
      </c>
      <c r="S20" s="47"/>
      <c r="T20" s="101">
        <f>ROUND(T19*3.3/100,0)</f>
        <v>352</v>
      </c>
      <c r="U20" s="102"/>
      <c r="V20" s="38">
        <f>ROUND(V19*3.3/100,0)</f>
        <v>219</v>
      </c>
      <c r="W20" s="5"/>
      <c r="Y20" s="94"/>
      <c r="Z20" s="103"/>
      <c r="AA20" s="104"/>
      <c r="AB20" s="97" t="s">
        <v>56</v>
      </c>
      <c r="AC20" s="103"/>
      <c r="AD20" s="103"/>
    </row>
    <row r="21" spans="1:30" ht="20" thickTop="1" thickBot="1">
      <c r="A21" s="5"/>
      <c r="B21" s="29"/>
      <c r="C21" s="31" t="s">
        <v>57</v>
      </c>
      <c r="D21" s="32"/>
      <c r="E21" s="32"/>
      <c r="F21" s="5"/>
      <c r="G21" s="49"/>
      <c r="H21" s="5"/>
      <c r="I21" s="49"/>
      <c r="J21" s="100"/>
      <c r="K21" s="5"/>
      <c r="L21" s="27">
        <v>245</v>
      </c>
      <c r="M21" s="24"/>
      <c r="N21" s="25" t="s">
        <v>15</v>
      </c>
      <c r="O21" s="26"/>
      <c r="P21" s="43">
        <f>ROUND(N44*1.5%,0)</f>
        <v>1</v>
      </c>
      <c r="Q21" s="26"/>
      <c r="R21" s="23">
        <f>ROUND(P44*1.5/100,0)</f>
        <v>10</v>
      </c>
      <c r="S21" s="44" t="s">
        <v>58</v>
      </c>
      <c r="T21" s="46">
        <f>ROUND(R44*1.5/100,0)</f>
        <v>54</v>
      </c>
      <c r="U21" s="47"/>
      <c r="V21" s="105">
        <f>ROUND(T44*1.5/100,0)</f>
        <v>180</v>
      </c>
      <c r="W21" s="5"/>
      <c r="Y21" s="71"/>
      <c r="Z21" s="106"/>
      <c r="AA21" s="73"/>
      <c r="AB21" s="73">
        <v>81</v>
      </c>
      <c r="AC21" s="106"/>
      <c r="AD21" s="106"/>
    </row>
    <row r="22" spans="1:30" ht="20" thickTop="1" thickBot="1">
      <c r="A22" s="5"/>
      <c r="B22" s="29"/>
      <c r="C22" s="31" t="s">
        <v>59</v>
      </c>
      <c r="D22" s="32"/>
      <c r="E22" s="32"/>
      <c r="F22" s="51"/>
      <c r="G22" s="49"/>
      <c r="H22" s="51"/>
      <c r="I22" s="49"/>
      <c r="J22" s="100"/>
      <c r="K22" s="51"/>
      <c r="L22" s="55">
        <f>L19+L20+L21</f>
        <v>27653</v>
      </c>
      <c r="M22" s="24"/>
      <c r="N22" s="43">
        <f>N19+N20</f>
        <v>268</v>
      </c>
      <c r="O22" s="26"/>
      <c r="P22" s="59">
        <f>P19+P20+P21</f>
        <v>5017</v>
      </c>
      <c r="Q22" s="26"/>
      <c r="R22" s="59">
        <f>SUM(R19:R21)</f>
        <v>4265</v>
      </c>
      <c r="S22" s="26"/>
      <c r="T22" s="59">
        <f>SUM(T19:T21)</f>
        <v>11066</v>
      </c>
      <c r="U22" s="107"/>
      <c r="V22" s="108">
        <f>SUM(V19:V21)</f>
        <v>7037</v>
      </c>
      <c r="W22" s="5"/>
      <c r="Y22" s="67" t="s">
        <v>60</v>
      </c>
      <c r="Z22" s="97"/>
      <c r="AA22" s="97" t="s">
        <v>61</v>
      </c>
      <c r="AB22" s="97" t="s">
        <v>51</v>
      </c>
      <c r="AC22" s="97" t="s">
        <v>51</v>
      </c>
      <c r="AD22" s="97" t="s">
        <v>51</v>
      </c>
    </row>
    <row r="23" spans="1:30" ht="20" thickTop="1" thickBot="1">
      <c r="A23" s="5"/>
      <c r="B23" s="29"/>
      <c r="C23" s="31" t="s">
        <v>62</v>
      </c>
      <c r="D23" s="32"/>
      <c r="E23" s="32"/>
      <c r="F23" s="32"/>
      <c r="G23" s="32"/>
      <c r="H23" s="32"/>
      <c r="I23" s="32"/>
      <c r="J23" s="33"/>
      <c r="K23" s="22"/>
      <c r="L23" s="55">
        <v>12019</v>
      </c>
      <c r="M23" s="24"/>
      <c r="N23" s="25" t="s">
        <v>15</v>
      </c>
      <c r="O23" s="27"/>
      <c r="P23" s="25" t="s">
        <v>15</v>
      </c>
      <c r="Q23" s="37"/>
      <c r="R23" s="36" t="s">
        <v>15</v>
      </c>
      <c r="S23" s="27"/>
      <c r="T23" s="27" t="s">
        <v>15</v>
      </c>
      <c r="U23" s="44" t="s">
        <v>63</v>
      </c>
      <c r="V23" s="109">
        <f>T44</f>
        <v>12019</v>
      </c>
      <c r="W23" s="5"/>
      <c r="Y23" s="94"/>
      <c r="Z23" s="97"/>
      <c r="AA23" s="96">
        <f>Z24*0.8</f>
        <v>1552</v>
      </c>
      <c r="AB23" s="97">
        <v>250</v>
      </c>
      <c r="AC23" s="110">
        <f>AA23-AB23</f>
        <v>1302</v>
      </c>
      <c r="AD23" s="111">
        <f>AC23*2/3</f>
        <v>868</v>
      </c>
    </row>
    <row r="24" spans="1:30" ht="20" thickTop="1" thickBot="1">
      <c r="A24" s="5"/>
      <c r="B24" s="112"/>
      <c r="C24" s="113" t="s">
        <v>64</v>
      </c>
      <c r="D24" s="114"/>
      <c r="E24" s="114"/>
      <c r="F24" s="115"/>
      <c r="G24" s="115"/>
      <c r="H24" s="115"/>
      <c r="I24" s="115"/>
      <c r="J24" s="116"/>
      <c r="K24" s="115"/>
      <c r="L24" s="117">
        <v>39672</v>
      </c>
      <c r="M24" s="118"/>
      <c r="N24" s="119">
        <f>N22</f>
        <v>268</v>
      </c>
      <c r="O24" s="120"/>
      <c r="P24" s="117">
        <f>P22</f>
        <v>5017</v>
      </c>
      <c r="Q24" s="121" t="s">
        <v>65</v>
      </c>
      <c r="R24" s="122">
        <f>R22</f>
        <v>4265</v>
      </c>
      <c r="S24" s="120"/>
      <c r="T24" s="123">
        <f>T22</f>
        <v>11066</v>
      </c>
      <c r="U24" s="124"/>
      <c r="V24" s="125">
        <f>V22+V23</f>
        <v>19056</v>
      </c>
      <c r="W24" s="5"/>
      <c r="Y24" s="94"/>
      <c r="Z24" s="95">
        <v>1940</v>
      </c>
      <c r="AA24" s="97" t="s">
        <v>66</v>
      </c>
      <c r="AB24" s="97" t="s">
        <v>56</v>
      </c>
      <c r="AC24" s="97" t="s">
        <v>56</v>
      </c>
      <c r="AD24" s="97" t="s">
        <v>56</v>
      </c>
    </row>
    <row r="25" spans="1:30" ht="19" thickBot="1">
      <c r="A25" s="5"/>
      <c r="B25" s="126" t="s">
        <v>67</v>
      </c>
      <c r="C25" s="127" t="s">
        <v>42</v>
      </c>
      <c r="D25" s="5"/>
      <c r="E25" s="30"/>
      <c r="F25" s="17" t="s">
        <v>68</v>
      </c>
      <c r="G25" s="18"/>
      <c r="H25" s="19" t="s">
        <v>13</v>
      </c>
      <c r="I25" s="20"/>
      <c r="J25" s="21"/>
      <c r="K25" s="128" t="s">
        <v>69</v>
      </c>
      <c r="L25" s="129">
        <v>167</v>
      </c>
      <c r="M25" s="26"/>
      <c r="N25" s="43">
        <f>ROUND(N5*2/3,0)</f>
        <v>167</v>
      </c>
      <c r="O25" s="26"/>
      <c r="P25" s="25" t="s">
        <v>15</v>
      </c>
      <c r="Q25" s="27"/>
      <c r="R25" s="25" t="s">
        <v>15</v>
      </c>
      <c r="S25" s="27"/>
      <c r="T25" s="25" t="s">
        <v>15</v>
      </c>
      <c r="U25" s="27"/>
      <c r="V25" s="28" t="s">
        <v>15</v>
      </c>
      <c r="W25" s="5"/>
      <c r="Y25" s="94"/>
      <c r="Z25" s="103"/>
      <c r="AA25" s="130">
        <f>Z24*0.2</f>
        <v>388</v>
      </c>
      <c r="AB25" s="97">
        <v>22</v>
      </c>
      <c r="AC25" s="131">
        <f>AA25-AB25</f>
        <v>366</v>
      </c>
      <c r="AD25" s="131">
        <f>AC25*2/3</f>
        <v>244</v>
      </c>
    </row>
    <row r="26" spans="1:30" ht="20" thickTop="1" thickBot="1">
      <c r="A26" s="5"/>
      <c r="B26" s="132"/>
      <c r="C26" s="127"/>
      <c r="D26" s="5"/>
      <c r="E26" s="30"/>
      <c r="F26" s="5"/>
      <c r="G26" s="30"/>
      <c r="H26" s="31" t="s">
        <v>16</v>
      </c>
      <c r="I26" s="32"/>
      <c r="J26" s="33"/>
      <c r="K26" s="34"/>
      <c r="L26" s="37">
        <v>6</v>
      </c>
      <c r="M26" s="133"/>
      <c r="N26" s="43">
        <f>ROUND(N6*2/3,0)</f>
        <v>6</v>
      </c>
      <c r="O26" s="27"/>
      <c r="P26" s="25" t="s">
        <v>15</v>
      </c>
      <c r="Q26" s="27"/>
      <c r="R26" s="25" t="s">
        <v>15</v>
      </c>
      <c r="S26" s="27"/>
      <c r="T26" s="25" t="s">
        <v>15</v>
      </c>
      <c r="U26" s="27"/>
      <c r="V26" s="28" t="s">
        <v>15</v>
      </c>
      <c r="W26" s="5"/>
      <c r="Y26" s="134" t="s">
        <v>70</v>
      </c>
      <c r="Z26" s="135">
        <v>1500</v>
      </c>
      <c r="AA26" s="136" t="s">
        <v>53</v>
      </c>
      <c r="AB26" s="137">
        <f>Z26-AC26</f>
        <v>360</v>
      </c>
      <c r="AC26" s="137">
        <f>AD26/2*3</f>
        <v>1140</v>
      </c>
      <c r="AD26" s="136">
        <v>760</v>
      </c>
    </row>
    <row r="27" spans="1:30" ht="20" thickTop="1" thickBot="1">
      <c r="A27" s="5"/>
      <c r="B27" s="132"/>
      <c r="C27" s="127"/>
      <c r="D27" s="5"/>
      <c r="E27" s="30"/>
      <c r="F27" s="5"/>
      <c r="G27" s="30"/>
      <c r="H27" s="31" t="s">
        <v>71</v>
      </c>
      <c r="I27" s="32"/>
      <c r="J27" s="33"/>
      <c r="K27" s="138" t="s">
        <v>72</v>
      </c>
      <c r="L27" s="139">
        <v>327</v>
      </c>
      <c r="M27" s="26"/>
      <c r="N27" s="25" t="s">
        <v>15</v>
      </c>
      <c r="O27" s="26"/>
      <c r="P27" s="43">
        <f>ROUND(P7*2/3,0)</f>
        <v>327</v>
      </c>
      <c r="Q27" s="27"/>
      <c r="R27" s="25" t="s">
        <v>15</v>
      </c>
      <c r="S27" s="27"/>
      <c r="T27" s="25" t="s">
        <v>15</v>
      </c>
      <c r="U27" s="27"/>
      <c r="V27" s="28" t="s">
        <v>15</v>
      </c>
      <c r="W27" s="5"/>
      <c r="Y27" s="140" t="s">
        <v>73</v>
      </c>
      <c r="Z27" s="141"/>
      <c r="AA27" s="141"/>
      <c r="AB27" s="142">
        <f>AB26+AB25+AB23+AB21+AB19</f>
        <v>1397</v>
      </c>
      <c r="AC27" s="141"/>
      <c r="AD27" s="143"/>
    </row>
    <row r="28" spans="1:30" ht="20" thickTop="1" thickBot="1">
      <c r="A28" s="5"/>
      <c r="B28" s="132"/>
      <c r="C28" s="127"/>
      <c r="D28" s="5"/>
      <c r="E28" s="30"/>
      <c r="F28" s="5"/>
      <c r="G28" s="30"/>
      <c r="H28" s="31" t="s">
        <v>74</v>
      </c>
      <c r="I28" s="32"/>
      <c r="J28" s="33"/>
      <c r="K28" s="40" t="s">
        <v>75</v>
      </c>
      <c r="L28" s="46">
        <v>81</v>
      </c>
      <c r="M28" s="26"/>
      <c r="N28" s="25" t="s">
        <v>15</v>
      </c>
      <c r="O28" s="37"/>
      <c r="P28" s="36" t="s">
        <v>15</v>
      </c>
      <c r="Q28" s="26"/>
      <c r="R28" s="43">
        <f>ROUND(R7*2/3,0)</f>
        <v>15</v>
      </c>
      <c r="S28" s="26"/>
      <c r="T28" s="43">
        <f>ROUND(T7*2/3,0)</f>
        <v>41</v>
      </c>
      <c r="U28" s="26"/>
      <c r="V28" s="144">
        <f>ROUND(V7*2/3,0)</f>
        <v>25</v>
      </c>
      <c r="W28" s="5"/>
    </row>
    <row r="29" spans="1:30" ht="20" thickTop="1" thickBot="1">
      <c r="A29" s="5"/>
      <c r="B29" s="132"/>
      <c r="C29" s="127"/>
      <c r="D29" s="5"/>
      <c r="E29" s="30"/>
      <c r="F29" s="49"/>
      <c r="G29" s="145"/>
      <c r="H29" s="31" t="s">
        <v>20</v>
      </c>
      <c r="I29" s="32"/>
      <c r="J29" s="33"/>
      <c r="K29" s="22"/>
      <c r="L29" s="27">
        <v>90</v>
      </c>
      <c r="M29" s="24"/>
      <c r="N29" s="27" t="s">
        <v>15</v>
      </c>
      <c r="O29" s="44" t="s">
        <v>76</v>
      </c>
      <c r="P29" s="46">
        <f>P8*2/3</f>
        <v>82</v>
      </c>
      <c r="Q29" s="27"/>
      <c r="R29" s="25" t="s">
        <v>15</v>
      </c>
      <c r="S29" s="27"/>
      <c r="T29" s="25" t="s">
        <v>14</v>
      </c>
      <c r="U29" s="26"/>
      <c r="V29" s="146">
        <f>V8*2/3</f>
        <v>8</v>
      </c>
      <c r="W29" s="5"/>
      <c r="AA29" s="6" t="s">
        <v>2</v>
      </c>
    </row>
    <row r="30" spans="1:30" ht="20" thickTop="1" thickBot="1">
      <c r="A30" s="5"/>
      <c r="B30" s="132"/>
      <c r="C30" s="127"/>
      <c r="D30" s="5"/>
      <c r="E30" s="30"/>
      <c r="F30" s="31" t="s">
        <v>24</v>
      </c>
      <c r="G30" s="32"/>
      <c r="H30" s="32"/>
      <c r="I30" s="22"/>
      <c r="J30" s="53"/>
      <c r="K30" s="22"/>
      <c r="L30" s="37">
        <v>85</v>
      </c>
      <c r="M30" s="24"/>
      <c r="N30" s="25" t="s">
        <v>15</v>
      </c>
      <c r="O30" s="27"/>
      <c r="P30" s="25" t="s">
        <v>15</v>
      </c>
      <c r="Q30" s="26"/>
      <c r="R30" s="43">
        <f>ROUND(R10*2/3,0)</f>
        <v>85</v>
      </c>
      <c r="S30" s="26"/>
      <c r="T30" s="25" t="s">
        <v>15</v>
      </c>
      <c r="U30" s="27"/>
      <c r="V30" s="28" t="s">
        <v>15</v>
      </c>
      <c r="W30" s="5"/>
      <c r="AA30" s="147" t="s">
        <v>77</v>
      </c>
      <c r="AB30" s="148" t="s">
        <v>8</v>
      </c>
      <c r="AC30" s="148" t="s">
        <v>9</v>
      </c>
      <c r="AD30" s="148" t="s">
        <v>78</v>
      </c>
    </row>
    <row r="31" spans="1:30" ht="19" thickBot="1">
      <c r="A31" s="5"/>
      <c r="B31" s="132"/>
      <c r="C31" s="127"/>
      <c r="D31" s="5"/>
      <c r="E31" s="30"/>
      <c r="F31" s="149" t="s">
        <v>26</v>
      </c>
      <c r="G31" s="62"/>
      <c r="H31" s="31" t="s">
        <v>79</v>
      </c>
      <c r="I31" s="32"/>
      <c r="J31" s="33"/>
      <c r="K31" s="22"/>
      <c r="L31" s="150">
        <v>1112</v>
      </c>
      <c r="M31" s="24"/>
      <c r="N31" s="25" t="s">
        <v>15</v>
      </c>
      <c r="O31" s="47"/>
      <c r="P31" s="64">
        <f>AD23+AD25</f>
        <v>1112</v>
      </c>
      <c r="Q31" s="27"/>
      <c r="R31" s="25" t="s">
        <v>15</v>
      </c>
      <c r="S31" s="27"/>
      <c r="T31" s="25" t="s">
        <v>15</v>
      </c>
      <c r="U31" s="37"/>
      <c r="V31" s="38" t="s">
        <v>15</v>
      </c>
      <c r="W31" s="5"/>
      <c r="AA31" s="151" t="s">
        <v>80</v>
      </c>
      <c r="AB31" s="152">
        <v>0.16</v>
      </c>
      <c r="AC31" s="152">
        <v>0.51</v>
      </c>
      <c r="AD31" s="152">
        <v>0.33</v>
      </c>
    </row>
    <row r="32" spans="1:30" ht="20" thickTop="1" thickBot="1">
      <c r="A32" s="5"/>
      <c r="B32" s="132"/>
      <c r="C32" s="127"/>
      <c r="D32" s="5"/>
      <c r="E32" s="30"/>
      <c r="F32" s="49"/>
      <c r="G32" s="145"/>
      <c r="H32" s="31" t="s">
        <v>29</v>
      </c>
      <c r="I32" s="32"/>
      <c r="J32" s="33"/>
      <c r="K32" s="22"/>
      <c r="L32" s="27">
        <v>760</v>
      </c>
      <c r="M32" s="24"/>
      <c r="N32" s="27" t="s">
        <v>15</v>
      </c>
      <c r="O32" s="44" t="s">
        <v>81</v>
      </c>
      <c r="P32" s="46">
        <f>AD26</f>
        <v>760</v>
      </c>
      <c r="Q32" s="37"/>
      <c r="R32" s="36" t="s">
        <v>15</v>
      </c>
      <c r="S32" s="27"/>
      <c r="T32" s="25" t="s">
        <v>15</v>
      </c>
      <c r="U32" s="153"/>
      <c r="V32" s="154" t="s">
        <v>15</v>
      </c>
      <c r="W32" s="5"/>
      <c r="AA32" s="151" t="s">
        <v>82</v>
      </c>
      <c r="AB32" s="152">
        <v>0.5</v>
      </c>
      <c r="AC32" s="152">
        <v>0.4</v>
      </c>
      <c r="AD32" s="152">
        <v>0.1</v>
      </c>
    </row>
    <row r="33" spans="1:32" ht="20" thickTop="1" thickBot="1">
      <c r="A33" s="5"/>
      <c r="B33" s="132"/>
      <c r="C33" s="127"/>
      <c r="D33" s="5"/>
      <c r="E33" s="30"/>
      <c r="F33" s="60" t="s">
        <v>83</v>
      </c>
      <c r="G33" s="61"/>
      <c r="H33" s="39" t="s">
        <v>32</v>
      </c>
      <c r="I33" s="32"/>
      <c r="J33" s="33"/>
      <c r="K33" s="22"/>
      <c r="L33" s="55">
        <v>3963</v>
      </c>
      <c r="M33" s="24"/>
      <c r="N33" s="25" t="s">
        <v>15</v>
      </c>
      <c r="O33" s="27"/>
      <c r="P33" s="27" t="s">
        <v>15</v>
      </c>
      <c r="Q33" s="44" t="s">
        <v>84</v>
      </c>
      <c r="R33" s="46">
        <f>ROUND(R14*31/100*2/3,0)</f>
        <v>634</v>
      </c>
      <c r="S33" s="26"/>
      <c r="T33" s="59">
        <f>ROUND(T14*31/100*2/3,0)</f>
        <v>2021</v>
      </c>
      <c r="U33" s="47"/>
      <c r="V33" s="155">
        <f>ROUND(V14*31/100*2/3,0)</f>
        <v>1308</v>
      </c>
      <c r="W33" s="5"/>
      <c r="AA33" s="151" t="s">
        <v>85</v>
      </c>
      <c r="AB33" s="156">
        <v>0.19</v>
      </c>
      <c r="AC33" s="156">
        <v>0.5</v>
      </c>
      <c r="AD33" s="156">
        <v>0.31</v>
      </c>
    </row>
    <row r="34" spans="1:32" ht="20" thickTop="1" thickBot="1">
      <c r="A34" s="5"/>
      <c r="B34" s="132"/>
      <c r="C34" s="127"/>
      <c r="D34" s="5"/>
      <c r="E34" s="30"/>
      <c r="F34" s="49"/>
      <c r="G34" s="145"/>
      <c r="H34" s="31" t="s">
        <v>34</v>
      </c>
      <c r="I34" s="32"/>
      <c r="J34" s="33"/>
      <c r="K34" s="22"/>
      <c r="L34" s="55">
        <v>1200</v>
      </c>
      <c r="M34" s="24"/>
      <c r="N34" s="25" t="s">
        <v>15</v>
      </c>
      <c r="O34" s="26"/>
      <c r="P34" s="25" t="s">
        <v>15</v>
      </c>
      <c r="Q34" s="26"/>
      <c r="R34" s="43">
        <f>ROUND(R15*2/3,0)</f>
        <v>600</v>
      </c>
      <c r="S34" s="157"/>
      <c r="T34" s="35">
        <f>T15*2/3</f>
        <v>480</v>
      </c>
      <c r="U34" s="44" t="s">
        <v>86</v>
      </c>
      <c r="V34" s="109">
        <f>V15*2/3</f>
        <v>120</v>
      </c>
      <c r="W34" s="5"/>
    </row>
    <row r="35" spans="1:32" ht="20" thickTop="1" thickBot="1">
      <c r="A35" s="5"/>
      <c r="B35" s="132"/>
      <c r="C35" s="158"/>
      <c r="D35" s="49"/>
      <c r="E35" s="49"/>
      <c r="F35" s="31" t="s">
        <v>87</v>
      </c>
      <c r="G35" s="32"/>
      <c r="H35" s="32"/>
      <c r="I35" s="32"/>
      <c r="J35" s="33"/>
      <c r="K35" s="22"/>
      <c r="L35" s="57">
        <f>SUM(L25:L34)</f>
        <v>7791</v>
      </c>
      <c r="M35" s="24"/>
      <c r="N35" s="43">
        <f>N25+N26</f>
        <v>173</v>
      </c>
      <c r="O35" s="26"/>
      <c r="P35" s="59">
        <f>P27+P29+P31+P32</f>
        <v>2281</v>
      </c>
      <c r="Q35" s="26"/>
      <c r="R35" s="57">
        <f>SUM(R25:R34)</f>
        <v>1334</v>
      </c>
      <c r="S35" s="44" t="s">
        <v>88</v>
      </c>
      <c r="T35" s="56">
        <f>T28+T33+T34</f>
        <v>2542</v>
      </c>
      <c r="U35" s="26"/>
      <c r="V35" s="66">
        <f>V28+V29+V33+V34</f>
        <v>1461</v>
      </c>
      <c r="W35" s="5"/>
    </row>
    <row r="36" spans="1:32" ht="20" thickTop="1" thickBot="1">
      <c r="A36" s="5"/>
      <c r="B36" s="132"/>
      <c r="C36" s="159" t="s">
        <v>89</v>
      </c>
      <c r="D36" s="61"/>
      <c r="E36" s="62"/>
      <c r="F36" s="31" t="s">
        <v>90</v>
      </c>
      <c r="G36" s="32"/>
      <c r="H36" s="32"/>
      <c r="I36" s="32"/>
      <c r="J36" s="33"/>
      <c r="K36" s="22"/>
      <c r="L36" s="55">
        <v>1397</v>
      </c>
      <c r="M36" s="24"/>
      <c r="N36" s="25" t="s">
        <v>15</v>
      </c>
      <c r="O36" s="26"/>
      <c r="P36" s="59">
        <f>AB27</f>
        <v>1397</v>
      </c>
      <c r="Q36" s="26"/>
      <c r="R36" s="25" t="s">
        <v>15</v>
      </c>
      <c r="S36" s="47"/>
      <c r="T36" s="36" t="s">
        <v>15</v>
      </c>
      <c r="U36" s="26"/>
      <c r="V36" s="28" t="s">
        <v>15</v>
      </c>
      <c r="W36" s="5"/>
      <c r="AA36" s="160" t="s">
        <v>91</v>
      </c>
      <c r="AB36" s="160"/>
      <c r="AC36" s="160"/>
      <c r="AD36" s="160"/>
      <c r="AE36" s="160"/>
      <c r="AF36" s="160"/>
    </row>
    <row r="37" spans="1:32" ht="20" thickTop="1" thickBot="1">
      <c r="A37" s="5"/>
      <c r="B37" s="132"/>
      <c r="C37" s="127"/>
      <c r="D37" s="5"/>
      <c r="E37" s="30"/>
      <c r="F37" s="31" t="s">
        <v>92</v>
      </c>
      <c r="G37" s="32"/>
      <c r="H37" s="32"/>
      <c r="I37" s="32"/>
      <c r="J37" s="33"/>
      <c r="K37" s="22"/>
      <c r="L37" s="27">
        <v>180</v>
      </c>
      <c r="M37" s="24"/>
      <c r="N37" s="25" t="s">
        <v>15</v>
      </c>
      <c r="O37" s="26"/>
      <c r="P37" s="25" t="s">
        <v>15</v>
      </c>
      <c r="Q37" s="26"/>
      <c r="R37" s="27" t="s">
        <v>15</v>
      </c>
      <c r="S37" s="44" t="s">
        <v>93</v>
      </c>
      <c r="T37" s="46">
        <f>T16</f>
        <v>100</v>
      </c>
      <c r="U37" s="161"/>
      <c r="V37" s="28">
        <f>V16</f>
        <v>80</v>
      </c>
      <c r="W37" s="5"/>
      <c r="AA37" s="162" t="s">
        <v>94</v>
      </c>
      <c r="AB37" s="162"/>
      <c r="AC37" s="163" t="s">
        <v>95</v>
      </c>
      <c r="AD37" s="162"/>
      <c r="AE37" s="160"/>
      <c r="AF37" s="160"/>
    </row>
    <row r="38" spans="1:32" ht="20" thickTop="1" thickBot="1">
      <c r="A38" s="5"/>
      <c r="B38" s="132"/>
      <c r="C38" s="158"/>
      <c r="D38" s="49"/>
      <c r="E38" s="5"/>
      <c r="F38" s="31" t="s">
        <v>96</v>
      </c>
      <c r="G38" s="32"/>
      <c r="H38" s="32"/>
      <c r="I38" s="32"/>
      <c r="J38" s="33"/>
      <c r="K38" s="34"/>
      <c r="L38" s="50">
        <f>L36+L37</f>
        <v>1577</v>
      </c>
      <c r="M38" s="24"/>
      <c r="N38" s="25" t="s">
        <v>15</v>
      </c>
      <c r="O38" s="26"/>
      <c r="P38" s="58">
        <f>P36</f>
        <v>1397</v>
      </c>
      <c r="Q38" s="26"/>
      <c r="R38" s="25" t="s">
        <v>15</v>
      </c>
      <c r="S38" s="26"/>
      <c r="T38" s="25">
        <f>T37</f>
        <v>100</v>
      </c>
      <c r="U38" s="26"/>
      <c r="V38" s="28">
        <f>V37</f>
        <v>80</v>
      </c>
      <c r="W38" s="5"/>
      <c r="AA38" s="160"/>
      <c r="AB38" s="160"/>
      <c r="AC38" s="164" t="s">
        <v>97</v>
      </c>
      <c r="AD38" s="165">
        <f>L35</f>
        <v>7791</v>
      </c>
      <c r="AE38" s="160" t="s">
        <v>98</v>
      </c>
      <c r="AF38" s="185" t="s">
        <v>99</v>
      </c>
    </row>
    <row r="39" spans="1:32" ht="20" thickTop="1" thickBot="1">
      <c r="A39" s="5"/>
      <c r="B39" s="132"/>
      <c r="C39" s="39" t="s">
        <v>100</v>
      </c>
      <c r="D39" s="32"/>
      <c r="E39" s="32"/>
      <c r="F39" s="5"/>
      <c r="G39" s="49"/>
      <c r="H39" s="49"/>
      <c r="I39" s="49"/>
      <c r="J39" s="100"/>
      <c r="K39" s="166" t="s">
        <v>101</v>
      </c>
      <c r="L39" s="56">
        <f>L22-L35-L38</f>
        <v>18285</v>
      </c>
      <c r="M39" s="26"/>
      <c r="N39" s="25" t="s">
        <v>15</v>
      </c>
      <c r="O39" s="47"/>
      <c r="P39" s="101">
        <v>770</v>
      </c>
      <c r="Q39" s="26"/>
      <c r="R39" s="25" t="s">
        <v>15</v>
      </c>
      <c r="S39" s="26"/>
      <c r="T39" s="25" t="s">
        <v>15</v>
      </c>
      <c r="U39" s="26"/>
      <c r="V39" s="66">
        <f>AF40</f>
        <v>17515</v>
      </c>
      <c r="W39" s="5"/>
      <c r="AA39" s="160"/>
      <c r="AB39" s="160"/>
      <c r="AC39" s="164" t="s">
        <v>102</v>
      </c>
      <c r="AD39" s="165">
        <f>L38</f>
        <v>1577</v>
      </c>
      <c r="AE39" s="160"/>
      <c r="AF39" s="186"/>
    </row>
    <row r="40" spans="1:32" ht="20" thickTop="1" thickBot="1">
      <c r="A40" s="5"/>
      <c r="B40" s="132"/>
      <c r="C40" s="39" t="s">
        <v>103</v>
      </c>
      <c r="D40" s="32"/>
      <c r="E40" s="32"/>
      <c r="F40" s="32"/>
      <c r="G40" s="32"/>
      <c r="H40" s="32"/>
      <c r="I40" s="32"/>
      <c r="J40" s="33"/>
      <c r="K40" s="22"/>
      <c r="L40" s="55">
        <f>N40+P40+R40+T40+V40</f>
        <v>27653</v>
      </c>
      <c r="M40" s="24"/>
      <c r="N40" s="23">
        <f>N35</f>
        <v>173</v>
      </c>
      <c r="O40" s="167" t="s">
        <v>104</v>
      </c>
      <c r="P40" s="56">
        <f>P35+P38+P39</f>
        <v>4448</v>
      </c>
      <c r="Q40" s="26"/>
      <c r="R40" s="58">
        <f>R35</f>
        <v>1334</v>
      </c>
      <c r="S40" s="47"/>
      <c r="T40" s="64">
        <f>T35+T38</f>
        <v>2642</v>
      </c>
      <c r="U40" s="26"/>
      <c r="V40" s="66">
        <f>V35+V38+V39</f>
        <v>19056</v>
      </c>
      <c r="W40" s="5"/>
      <c r="AA40" s="168"/>
      <c r="AB40" s="168"/>
      <c r="AC40" s="169" t="s">
        <v>105</v>
      </c>
      <c r="AD40" s="170">
        <f>AD41-AD38-AD39</f>
        <v>18285</v>
      </c>
      <c r="AE40" s="165">
        <f>P39</f>
        <v>770</v>
      </c>
      <c r="AF40" s="187">
        <f>AD40-AE40</f>
        <v>17515</v>
      </c>
    </row>
    <row r="41" spans="1:32" ht="20" thickTop="1" thickBot="1">
      <c r="A41" s="5"/>
      <c r="B41" s="132"/>
      <c r="C41" s="159" t="s">
        <v>106</v>
      </c>
      <c r="D41" s="61"/>
      <c r="E41" s="61"/>
      <c r="F41" s="49"/>
      <c r="G41" s="49"/>
      <c r="H41" s="49"/>
      <c r="I41" s="49"/>
      <c r="J41" s="100"/>
      <c r="K41" s="49"/>
      <c r="L41" s="55">
        <f>N41+P41+R41+T41</f>
        <v>12019</v>
      </c>
      <c r="M41" s="24"/>
      <c r="N41" s="43">
        <f>N24-N40</f>
        <v>95</v>
      </c>
      <c r="O41" s="47"/>
      <c r="P41" s="171">
        <f>P24-P40</f>
        <v>569</v>
      </c>
      <c r="Q41" s="26"/>
      <c r="R41" s="57">
        <f>R24-R40</f>
        <v>2931</v>
      </c>
      <c r="S41" s="44" t="s">
        <v>107</v>
      </c>
      <c r="T41" s="56">
        <f>T22-T40</f>
        <v>8424</v>
      </c>
      <c r="U41" s="26"/>
      <c r="V41" s="28" t="s">
        <v>15</v>
      </c>
      <c r="W41" s="5"/>
      <c r="AA41" s="160" t="s">
        <v>73</v>
      </c>
      <c r="AB41" s="165">
        <f>L22</f>
        <v>27653</v>
      </c>
      <c r="AC41" s="164" t="s">
        <v>73</v>
      </c>
      <c r="AD41" s="165">
        <f>AB41</f>
        <v>27653</v>
      </c>
      <c r="AE41" s="160"/>
      <c r="AF41" s="160"/>
    </row>
    <row r="42" spans="1:32" ht="20" thickTop="1" thickBot="1">
      <c r="A42" s="5"/>
      <c r="B42" s="172"/>
      <c r="C42" s="39" t="s">
        <v>108</v>
      </c>
      <c r="D42" s="32"/>
      <c r="E42" s="32"/>
      <c r="F42" s="5"/>
      <c r="G42" s="5"/>
      <c r="H42" s="5"/>
      <c r="I42" s="5"/>
      <c r="J42" s="173"/>
      <c r="K42" s="5"/>
      <c r="L42" s="57">
        <f>L40+L41</f>
        <v>39672</v>
      </c>
      <c r="M42" s="90"/>
      <c r="N42" s="23">
        <f>N40+N41</f>
        <v>268</v>
      </c>
      <c r="O42" s="167" t="s">
        <v>109</v>
      </c>
      <c r="P42" s="56">
        <f>P40+P41</f>
        <v>5017</v>
      </c>
      <c r="Q42" s="26"/>
      <c r="R42" s="59">
        <f>R40+R41</f>
        <v>4265</v>
      </c>
      <c r="S42" s="26"/>
      <c r="T42" s="59">
        <f>T40+T41</f>
        <v>11066</v>
      </c>
      <c r="U42" s="26"/>
      <c r="V42" s="66">
        <f>V40</f>
        <v>19056</v>
      </c>
      <c r="W42" s="5"/>
    </row>
    <row r="43" spans="1:32" ht="19" thickTop="1">
      <c r="A43" s="5"/>
      <c r="B43" s="174" t="s">
        <v>110</v>
      </c>
      <c r="C43" s="20"/>
      <c r="D43" s="20"/>
      <c r="E43" s="20"/>
      <c r="F43" s="51"/>
      <c r="G43" s="51"/>
      <c r="H43" s="51"/>
      <c r="I43" s="51"/>
      <c r="J43" s="175"/>
      <c r="K43" s="51"/>
      <c r="L43" s="27" t="s">
        <v>15</v>
      </c>
      <c r="M43" s="176"/>
      <c r="N43" s="25" t="s">
        <v>15</v>
      </c>
      <c r="O43" s="26"/>
      <c r="P43" s="25" t="s">
        <v>15</v>
      </c>
      <c r="Q43" s="26"/>
      <c r="R43" s="25" t="s">
        <v>15</v>
      </c>
      <c r="S43" s="26"/>
      <c r="T43" s="25" t="s">
        <v>15</v>
      </c>
      <c r="U43" s="26"/>
      <c r="V43" s="177">
        <f>V42-V24</f>
        <v>0</v>
      </c>
      <c r="W43" s="5"/>
    </row>
    <row r="44" spans="1:32" ht="19" thickBot="1">
      <c r="A44" s="5"/>
      <c r="B44" s="178" t="s">
        <v>111</v>
      </c>
      <c r="C44" s="179"/>
      <c r="D44" s="179"/>
      <c r="E44" s="179"/>
      <c r="F44" s="115"/>
      <c r="G44" s="115"/>
      <c r="H44" s="115"/>
      <c r="I44" s="115"/>
      <c r="J44" s="116"/>
      <c r="K44" s="115"/>
      <c r="L44" s="180" t="s">
        <v>15</v>
      </c>
      <c r="M44" s="118"/>
      <c r="N44" s="119">
        <f>N41</f>
        <v>95</v>
      </c>
      <c r="O44" s="120"/>
      <c r="P44" s="123">
        <f>N44+P41</f>
        <v>664</v>
      </c>
      <c r="Q44" s="120"/>
      <c r="R44" s="123">
        <f>P44+R41</f>
        <v>3595</v>
      </c>
      <c r="S44" s="120"/>
      <c r="T44" s="123">
        <f>R44+T41</f>
        <v>12019</v>
      </c>
      <c r="U44" s="120"/>
      <c r="V44" s="181" t="s">
        <v>15</v>
      </c>
      <c r="W44" s="5"/>
    </row>
    <row r="45" spans="1:32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47"/>
      <c r="N45" s="5"/>
      <c r="O45" s="182"/>
      <c r="P45" s="183"/>
      <c r="Q45" s="182"/>
      <c r="R45" s="182"/>
      <c r="S45" s="182"/>
      <c r="T45" s="182"/>
      <c r="U45" s="182"/>
      <c r="V45" s="182"/>
      <c r="W45" s="5"/>
    </row>
    <row r="46" spans="1:32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</row>
  </sheetData>
  <mergeCells count="65">
    <mergeCell ref="C39:E39"/>
    <mergeCell ref="C40:J40"/>
    <mergeCell ref="C41:E41"/>
    <mergeCell ref="C42:E42"/>
    <mergeCell ref="B43:E43"/>
    <mergeCell ref="B44:E44"/>
    <mergeCell ref="H34:J34"/>
    <mergeCell ref="F35:J35"/>
    <mergeCell ref="C36:E36"/>
    <mergeCell ref="F36:J36"/>
    <mergeCell ref="F37:J37"/>
    <mergeCell ref="F38:J38"/>
    <mergeCell ref="H29:J29"/>
    <mergeCell ref="F30:H30"/>
    <mergeCell ref="F31:G31"/>
    <mergeCell ref="H31:J31"/>
    <mergeCell ref="H32:J32"/>
    <mergeCell ref="F33:G33"/>
    <mergeCell ref="H33:J33"/>
    <mergeCell ref="C22:E22"/>
    <mergeCell ref="Y22:Y25"/>
    <mergeCell ref="C23:J23"/>
    <mergeCell ref="C24:E24"/>
    <mergeCell ref="B25:B42"/>
    <mergeCell ref="F25:G25"/>
    <mergeCell ref="H25:J25"/>
    <mergeCell ref="H26:J26"/>
    <mergeCell ref="H27:J27"/>
    <mergeCell ref="H28:J28"/>
    <mergeCell ref="Z16:Z17"/>
    <mergeCell ref="AC16:AC17"/>
    <mergeCell ref="AD16:AD17"/>
    <mergeCell ref="F17:J17"/>
    <mergeCell ref="C18:E18"/>
    <mergeCell ref="F18:J18"/>
    <mergeCell ref="Y18:Y21"/>
    <mergeCell ref="C19:J19"/>
    <mergeCell ref="C20:E20"/>
    <mergeCell ref="C21:E21"/>
    <mergeCell ref="F13:J13"/>
    <mergeCell ref="C14:E14"/>
    <mergeCell ref="F14:J14"/>
    <mergeCell ref="F15:J15"/>
    <mergeCell ref="F16:J16"/>
    <mergeCell ref="Y16:Y17"/>
    <mergeCell ref="B5:B24"/>
    <mergeCell ref="C5:E5"/>
    <mergeCell ref="F5:J5"/>
    <mergeCell ref="F6:J6"/>
    <mergeCell ref="F7:J7"/>
    <mergeCell ref="F8:J8"/>
    <mergeCell ref="F9:J9"/>
    <mergeCell ref="C10:E10"/>
    <mergeCell ref="F11:J11"/>
    <mergeCell ref="F12:J12"/>
    <mergeCell ref="A1:F1"/>
    <mergeCell ref="B2:D2"/>
    <mergeCell ref="T3:V3"/>
    <mergeCell ref="B4:F4"/>
    <mergeCell ref="K4:L4"/>
    <mergeCell ref="M4:N4"/>
    <mergeCell ref="O4:P4"/>
    <mergeCell ref="Q4:R4"/>
    <mergeCell ref="S4:T4"/>
    <mergeCell ref="U4:V4"/>
  </mergeCells>
  <phoneticPr fontId="3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　No.1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2022-04-19T01:17:08Z</dcterms:created>
  <dcterms:modified xsi:type="dcterms:W3CDTF">2022-04-19T01:18:06Z</dcterms:modified>
</cp:coreProperties>
</file>