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itomakoto/斉藤計画事務所 Dropbox/再開発スクール/03_2022再開発スクール/03_配布教材/実技-Ⅰ/６/"/>
    </mc:Choice>
  </mc:AlternateContent>
  <xr:revisionPtr revIDLastSave="0" documentId="8_{25F31FD8-F217-AD44-9B8D-9494AB655115}" xr6:coauthVersionLast="47" xr6:coauthVersionMax="47" xr10:uidLastSave="{00000000-0000-0000-0000-000000000000}"/>
  <bookViews>
    <workbookView xWindow="16160" yWindow="3920" windowWidth="27900" windowHeight="16440" xr2:uid="{4AA7D1BC-F5E9-8543-93E6-E6359D7A0CCD}"/>
  </bookViews>
  <sheets>
    <sheet name="H30No.1" sheetId="1" r:id="rId1"/>
  </sheets>
  <definedNames>
    <definedName name="_xlnm.Print_Area" localSheetId="0">'H30No.1'!$A$1:$AE$37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33" i="1" l="1"/>
  <c r="O31" i="1"/>
  <c r="AA29" i="1"/>
  <c r="U29" i="1"/>
  <c r="R29" i="1"/>
  <c r="L29" i="1"/>
  <c r="AJ32" i="1" s="1"/>
  <c r="AD28" i="1"/>
  <c r="AD31" i="1" s="1"/>
  <c r="AA28" i="1"/>
  <c r="O28" i="1"/>
  <c r="AD24" i="1"/>
  <c r="AD26" i="1" s="1"/>
  <c r="AD22" i="1"/>
  <c r="O22" i="1"/>
  <c r="AD21" i="1"/>
  <c r="O21" i="1"/>
  <c r="O24" i="1" s="1"/>
  <c r="O26" i="1" s="1"/>
  <c r="O32" i="1" s="1"/>
  <c r="L20" i="1"/>
  <c r="AA19" i="1"/>
  <c r="L19" i="1"/>
  <c r="AA18" i="1"/>
  <c r="L18" i="1"/>
  <c r="AA17" i="1"/>
  <c r="AA21" i="1" s="1"/>
  <c r="X17" i="1"/>
  <c r="X28" i="1" s="1"/>
  <c r="X31" i="1" s="1"/>
  <c r="U17" i="1"/>
  <c r="L17" i="1"/>
  <c r="U16" i="1"/>
  <c r="L16" i="1"/>
  <c r="R15" i="1"/>
  <c r="L15" i="1"/>
  <c r="U14" i="1"/>
  <c r="L14" i="1"/>
  <c r="U13" i="1"/>
  <c r="L13" i="1" s="1"/>
  <c r="L21" i="1" s="1"/>
  <c r="U12" i="1"/>
  <c r="L12" i="1"/>
  <c r="L11" i="1"/>
  <c r="R10" i="1"/>
  <c r="L10" i="1"/>
  <c r="U9" i="1"/>
  <c r="U28" i="1" s="1"/>
  <c r="U31" i="1" s="1"/>
  <c r="R9" i="1"/>
  <c r="R28" i="1" s="1"/>
  <c r="L9" i="1"/>
  <c r="R8" i="1"/>
  <c r="O7" i="1"/>
  <c r="L7" i="1"/>
  <c r="O37" i="1" l="1"/>
  <c r="AA22" i="1"/>
  <c r="O34" i="1"/>
  <c r="L28" i="1"/>
  <c r="R31" i="1"/>
  <c r="U21" i="1"/>
  <c r="X21" i="1"/>
  <c r="R21" i="1"/>
  <c r="R24" i="1" l="1"/>
  <c r="R22" i="1"/>
  <c r="X22" i="1"/>
  <c r="R23" i="1"/>
  <c r="AJ31" i="1"/>
  <c r="U22" i="1"/>
  <c r="R32" i="1" l="1"/>
  <c r="R26" i="1"/>
  <c r="L22" i="1"/>
  <c r="R34" i="1" l="1"/>
  <c r="R37" i="1"/>
  <c r="U23" i="1" l="1"/>
  <c r="U24" i="1" l="1"/>
  <c r="U26" i="1" l="1"/>
  <c r="U32" i="1"/>
  <c r="U34" i="1" l="1"/>
  <c r="U37" i="1"/>
  <c r="X23" i="1" l="1"/>
  <c r="X24" i="1" l="1"/>
  <c r="X26" i="1" s="1"/>
  <c r="X32" i="1" s="1"/>
  <c r="X34" i="1" l="1"/>
  <c r="L32" i="1"/>
  <c r="X37" i="1"/>
  <c r="AA25" i="1" l="1"/>
  <c r="L25" i="1" s="1"/>
  <c r="AA23" i="1"/>
  <c r="AA24" i="1" l="1"/>
  <c r="AA26" i="1" s="1"/>
  <c r="L23" i="1"/>
  <c r="L24" i="1" s="1"/>
  <c r="L26" i="1" l="1"/>
  <c r="AH34" i="1"/>
  <c r="AJ34" i="1" s="1"/>
  <c r="AJ33" i="1" s="1"/>
  <c r="AL33" i="1" s="1"/>
  <c r="AA30" i="1" s="1"/>
  <c r="L30" i="1" l="1"/>
  <c r="L31" i="1" s="1"/>
  <c r="L34" i="1" s="1"/>
  <c r="AA31" i="1"/>
  <c r="AA34" i="1" s="1"/>
  <c r="AA36" i="1" s="1"/>
  <c r="AD33" i="1" s="1"/>
  <c r="AD34" i="1" s="1"/>
</calcChain>
</file>

<file path=xl/sharedStrings.xml><?xml version="1.0" encoding="utf-8"?>
<sst xmlns="http://schemas.openxmlformats.org/spreadsheetml/2006/main" count="187" uniqueCount="96">
  <si>
    <t>再開発スクール 実技 H30 No.1 年度別資金計画（解答）</t>
  </si>
  <si>
    <r>
      <rPr>
        <sz val="11"/>
        <color rgb="FF000000"/>
        <rFont val="Arial"/>
        <family val="1"/>
      </rPr>
      <t>表１：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1"/>
      </rPr>
      <t>年度別資金計画表</t>
    </r>
    <r>
      <rPr>
        <sz val="11"/>
        <color rgb="FF000000"/>
        <rFont val="Arial"/>
        <family val="2"/>
      </rPr>
      <t>（表２は省略・解答のみ表示）</t>
    </r>
    <rPh sb="13" eb="14">
      <t>ヒョウ</t>
    </rPh>
    <rPh sb="16" eb="18">
      <t>ショウ</t>
    </rPh>
    <rPh sb="19" eb="21">
      <t>カイトウ</t>
    </rPh>
    <rPh sb="23" eb="25">
      <t>ヒョウ</t>
    </rPh>
    <phoneticPr fontId="2"/>
  </si>
  <si>
    <t>◯各年度・各科目ごとに百万円未満を四捨五入して整数で記入し、以降の計算はその記入した数値を使用しなさい。</t>
  </si>
  <si>
    <t>単位：百万円</t>
  </si>
  <si>
    <t>科目</t>
  </si>
  <si>
    <t>算出根拠等</t>
  </si>
  <si>
    <t>総合計</t>
  </si>
  <si>
    <t>初年度</t>
  </si>
  <si>
    <t>2年度</t>
  </si>
  <si>
    <t>3年度</t>
  </si>
  <si>
    <t>４年度</t>
  </si>
  <si>
    <t>５年度</t>
  </si>
  <si>
    <t>６年度
(最終年度）</t>
  </si>
  <si>
    <t>支出</t>
  </si>
  <si>
    <t>1調査設計計画費</t>
  </si>
  <si>
    <t>1 事業計画作成費</t>
  </si>
  <si>
    <t>施設建築物工事費×0.8％ ＋ 施行地区面積×6千円/㎡</t>
  </si>
  <si>
    <t>⑨</t>
  </si>
  <si>
    <t>―</t>
  </si>
  <si>
    <t>2 地盤調査費</t>
  </si>
  <si>
    <t>8本×1,500千円/本</t>
  </si>
  <si>
    <t>3 建築設計費 
（実施設計+工事監理）</t>
  </si>
  <si>
    <t>施設建築物工事費×3.0％（右記のとおり工事監理費は工事期間24ヶ月とし、
毎月同額計上とする）</t>
  </si>
  <si>
    <t>⑩</t>
  </si>
  <si>
    <t>4 権利変換計画作成費</t>
  </si>
  <si>
    <t>施行地区面積×20千円/㎡（右記のとおり 2年度、6年度に支出する）</t>
  </si>
  <si>
    <t>⑪</t>
  </si>
  <si>
    <t>5 その他調査費</t>
  </si>
  <si>
    <t>各年度20百万円</t>
  </si>
  <si>
    <t>2土地整備費</t>
  </si>
  <si>
    <t>1 建物除却費</t>
  </si>
  <si>
    <t>都市計画道路拡幅部分：従前建物延べ面積×30千円/㎡</t>
  </si>
  <si>
    <t>⑫</t>
  </si>
  <si>
    <t>上記以外の部分：従前建物延べ面積×30千円/㎡</t>
  </si>
  <si>
    <t>⑬</t>
  </si>
  <si>
    <t>2 整地費</t>
  </si>
  <si>
    <t>従前宅地面積×2千円/㎡とする</t>
  </si>
  <si>
    <t>3補償費</t>
  </si>
  <si>
    <t>1 法第91条補償費</t>
  </si>
  <si>
    <r>
      <rPr>
        <sz val="8"/>
        <color rgb="FF000000"/>
        <rFont val="MS Mincho"/>
        <family val="1"/>
        <charset val="128"/>
      </rPr>
      <t>（イ）、（ウ）より算定（評価基準日から権利変換認可公告日までの法第</t>
    </r>
    <r>
      <rPr>
        <sz val="8"/>
        <color rgb="FF000000"/>
        <rFont val="Arial"/>
        <family val="2"/>
      </rPr>
      <t>91</t>
    </r>
    <r>
      <rPr>
        <sz val="8"/>
        <color rgb="FF000000"/>
        <rFont val="MS Mincho"/>
        <family val="1"/>
        <charset val="128"/>
      </rPr>
      <t>条に関する補償費の修正率は</t>
    </r>
    <r>
      <rPr>
        <sz val="8"/>
        <color rgb="FF000000"/>
        <rFont val="Arial"/>
        <family val="2"/>
      </rPr>
      <t>0</t>
    </r>
    <r>
      <rPr>
        <sz val="8"/>
        <color rgb="FF000000"/>
        <rFont val="MS Mincho"/>
        <family val="1"/>
        <charset val="128"/>
      </rPr>
      <t>％とし、補償費の支払いは権利変換認可公告日とする）</t>
    </r>
    <phoneticPr fontId="2"/>
  </si>
  <si>
    <t>2 法第97条補償費</t>
  </si>
  <si>
    <t>（ウ）より算定</t>
  </si>
  <si>
    <t>4工事費</t>
  </si>
  <si>
    <t>1 施設建築物工事費</t>
  </si>
  <si>
    <t>施設建築物延べ床面積（駐車場を含む）×工事費単価400千円/㎡</t>
  </si>
  <si>
    <t>⑭</t>
  </si>
  <si>
    <t>⑮</t>
  </si>
  <si>
    <t>2 空地等整備費</t>
  </si>
  <si>
    <t>空地等面積（敷地面積×30％）×50千円/㎡とする</t>
  </si>
  <si>
    <t>⑯</t>
  </si>
  <si>
    <t>3 道路工事費</t>
  </si>
  <si>
    <t>道路整備面積（1,200ｍ2）×50千円/㎡とする</t>
  </si>
  <si>
    <t>⑰</t>
  </si>
  <si>
    <t>5営繕費</t>
  </si>
  <si>
    <t>1 仮設店舗設置費</t>
  </si>
  <si>
    <t>60百万円とする</t>
  </si>
  <si>
    <t>1～5 合計</t>
  </si>
  <si>
    <t>6 事務費</t>
  </si>
  <si>
    <t>合計欄は各年度の事業費合計（1～5の合計）×3％の合計とする</t>
  </si>
  <si>
    <t>⑱</t>
  </si>
  <si>
    <t>7 借入金利子</t>
  </si>
  <si>
    <t>合計欄は前年度までの累積借り入れ金額×2％の合計とする</t>
  </si>
  <si>
    <t>⑳</t>
  </si>
  <si>
    <t>㉑</t>
  </si>
  <si>
    <t>㉒</t>
  </si>
  <si>
    <t>㉓</t>
  </si>
  <si>
    <t>1～7 合計</t>
  </si>
  <si>
    <t>8 借入金償還金</t>
  </si>
  <si>
    <t>借入金は5年度末に全額償還とする</t>
  </si>
  <si>
    <t>㉕</t>
  </si>
  <si>
    <t>支出金合計</t>
  </si>
  <si>
    <t>収入</t>
  </si>
  <si>
    <t>Ａ 補助金 合計</t>
  </si>
  <si>
    <t>表2に示すとおり、補助対象事業が実施された年度末に入金があるものとする</t>
  </si>
  <si>
    <t>Ｂ 公共施設管理者負担金 　合計</t>
  </si>
  <si>
    <t>㉖</t>
  </si>
  <si>
    <t>㉗の算出方法</t>
    <phoneticPr fontId="2"/>
  </si>
  <si>
    <t>Ｃ 保留床処分金</t>
  </si>
  <si>
    <t>2年度に10億円を入金し、残額は5年度に入金とする</t>
  </si>
  <si>
    <t>㉗</t>
    <phoneticPr fontId="2"/>
  </si>
  <si>
    <t>支出</t>
    <rPh sb="0" eb="2">
      <t>シシュｔウ</t>
    </rPh>
    <phoneticPr fontId="2"/>
  </si>
  <si>
    <t>収入</t>
    <rPh sb="0" eb="2">
      <t>シュウニュウ</t>
    </rPh>
    <phoneticPr fontId="2"/>
  </si>
  <si>
    <t>Ａ+Ｂ+Ｃ 合計</t>
  </si>
  <si>
    <t>補助金</t>
    <rPh sb="0" eb="3">
      <t>ホｊｙオ</t>
    </rPh>
    <phoneticPr fontId="2"/>
  </si>
  <si>
    <t>２年度</t>
    <rPh sb="1" eb="3">
      <t>ネｎン</t>
    </rPh>
    <phoneticPr fontId="2"/>
  </si>
  <si>
    <t>５年度</t>
    <rPh sb="1" eb="3">
      <t>ネｎン</t>
    </rPh>
    <phoneticPr fontId="2"/>
  </si>
  <si>
    <t>借入金</t>
  </si>
  <si>
    <t>各年度ごとに事業支出金から、補助金と公共施設管理者負担金
及び保留床処分金を控除した金額を借り入れるものとする</t>
  </si>
  <si>
    <t>㉘</t>
  </si>
  <si>
    <t>公管金</t>
    <rPh sb="0" eb="1">
      <t>コウキョウ</t>
    </rPh>
    <rPh sb="1" eb="2">
      <t>カンｒイ</t>
    </rPh>
    <rPh sb="2" eb="3">
      <t xml:space="preserve">キｎ </t>
    </rPh>
    <phoneticPr fontId="2"/>
  </si>
  <si>
    <t>前年度繰越金</t>
    <phoneticPr fontId="2"/>
  </si>
  <si>
    <t>保留床処分金</t>
    <rPh sb="0" eb="3">
      <t>ホリュウ</t>
    </rPh>
    <rPh sb="3" eb="5">
      <t xml:space="preserve">ショブｎ </t>
    </rPh>
    <rPh sb="5" eb="6">
      <t xml:space="preserve">キｎ </t>
    </rPh>
    <phoneticPr fontId="2"/>
  </si>
  <si>
    <r>
      <rPr>
        <sz val="8"/>
        <color rgb="FF000000"/>
        <rFont val="MS Mincho"/>
        <family val="1"/>
        <charset val="128"/>
      </rPr>
      <t>収入金合計</t>
    </r>
    <r>
      <rPr>
        <sz val="8"/>
        <color rgb="FF000000"/>
        <rFont val="Arial"/>
        <family val="2"/>
      </rPr>
      <t>（前年度繰越金を含まない）</t>
    </r>
    <rPh sb="6" eb="9">
      <t>ゼンネｎン</t>
    </rPh>
    <rPh sb="9" eb="12">
      <t>クリコｓイ</t>
    </rPh>
    <rPh sb="13" eb="14">
      <t>フクマｎア</t>
    </rPh>
    <phoneticPr fontId="2"/>
  </si>
  <si>
    <t>合計</t>
    <rPh sb="0" eb="2">
      <t>ゴウケイ</t>
    </rPh>
    <phoneticPr fontId="2"/>
  </si>
  <si>
    <t>次年度繰越金（各年度の収入金合計－支出金合計）</t>
  </si>
  <si>
    <t>年度末での累積借入金残額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</si>
</sst>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Arial"/>
      <family val="1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name val="Arial"/>
      <family val="2"/>
    </font>
    <font>
      <sz val="8"/>
      <color rgb="FF000000"/>
      <name val="Arial"/>
      <family val="1"/>
      <charset val="128"/>
    </font>
    <font>
      <sz val="8"/>
      <color rgb="FF000000"/>
      <name val="MS Mincho"/>
      <family val="1"/>
      <charset val="128"/>
    </font>
    <font>
      <sz val="6"/>
      <color rgb="FF000000"/>
      <name val="Arial"/>
      <family val="2"/>
    </font>
    <font>
      <sz val="10"/>
      <color theme="1"/>
      <name val="Arial"/>
      <family val="2"/>
    </font>
    <font>
      <sz val="11"/>
      <color rgb="FFFF0000"/>
      <name val="游ゴシック"/>
      <family val="2"/>
      <charset val="128"/>
      <scheme val="minor"/>
    </font>
    <font>
      <sz val="8"/>
      <color rgb="FF000000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vertical="top"/>
    </xf>
    <xf numFmtId="0" fontId="6" fillId="0" borderId="3" xfId="0" applyFont="1" applyBorder="1" applyAlignment="1"/>
    <xf numFmtId="0" fontId="6" fillId="0" borderId="2" xfId="0" applyFont="1" applyBorder="1" applyAlignment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6" fillId="0" borderId="2" xfId="0" applyFont="1" applyBorder="1" applyAlignment="1"/>
    <xf numFmtId="0" fontId="9" fillId="0" borderId="2" xfId="0" applyFont="1" applyBorder="1" applyAlignment="1">
      <alignment horizontal="right"/>
    </xf>
    <xf numFmtId="0" fontId="10" fillId="0" borderId="3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9" xfId="0" applyFont="1" applyBorder="1" applyAlignment="1"/>
    <xf numFmtId="0" fontId="6" fillId="0" borderId="10" xfId="0" applyFont="1" applyBorder="1" applyAlignment="1">
      <alignment vertical="top"/>
    </xf>
    <xf numFmtId="0" fontId="6" fillId="0" borderId="11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2" xfId="0" applyFont="1" applyBorder="1">
      <alignment vertical="center"/>
    </xf>
    <xf numFmtId="0" fontId="6" fillId="0" borderId="1" xfId="0" applyFont="1" applyBorder="1" applyAlignment="1">
      <alignment horizont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6" xfId="0" applyFont="1" applyBorder="1" applyAlignment="1">
      <alignment vertical="top"/>
    </xf>
    <xf numFmtId="0" fontId="6" fillId="0" borderId="15" xfId="0" applyFont="1" applyBorder="1" applyAlignment="1"/>
    <xf numFmtId="0" fontId="6" fillId="0" borderId="17" xfId="0" applyFont="1" applyBorder="1" applyAlignment="1">
      <alignment vertical="top"/>
    </xf>
    <xf numFmtId="0" fontId="6" fillId="0" borderId="3" xfId="0" applyFont="1" applyBorder="1" applyAlignment="1">
      <alignment horizontal="right"/>
    </xf>
    <xf numFmtId="0" fontId="4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/>
    <xf numFmtId="0" fontId="6" fillId="0" borderId="20" xfId="0" applyFont="1" applyBorder="1" applyAlignment="1">
      <alignment horizontal="center"/>
    </xf>
    <xf numFmtId="0" fontId="7" fillId="0" borderId="21" xfId="0" applyFont="1" applyBorder="1" applyAlignment="1"/>
    <xf numFmtId="0" fontId="6" fillId="0" borderId="6" xfId="0" applyFont="1" applyBorder="1" applyAlignment="1">
      <alignment horizontal="center"/>
    </xf>
    <xf numFmtId="3" fontId="9" fillId="0" borderId="7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7" fillId="0" borderId="8" xfId="0" applyFont="1" applyBorder="1" applyAlignment="1"/>
    <xf numFmtId="0" fontId="6" fillId="0" borderId="0" xfId="0" applyFont="1" applyAlignment="1"/>
    <xf numFmtId="3" fontId="9" fillId="0" borderId="20" xfId="0" applyNumberFormat="1" applyFont="1" applyBorder="1" applyAlignment="1">
      <alignment horizontal="right"/>
    </xf>
    <xf numFmtId="0" fontId="10" fillId="0" borderId="21" xfId="0" applyFont="1" applyBorder="1" applyAlignment="1"/>
    <xf numFmtId="0" fontId="6" fillId="0" borderId="2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7" fillId="0" borderId="11" xfId="0" applyFont="1" applyBorder="1" applyAlignment="1"/>
    <xf numFmtId="0" fontId="6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right"/>
    </xf>
    <xf numFmtId="0" fontId="7" fillId="0" borderId="24" xfId="0" applyFont="1" applyBorder="1" applyAlignment="1"/>
    <xf numFmtId="0" fontId="6" fillId="0" borderId="10" xfId="0" applyFont="1" applyBorder="1" applyAlignment="1"/>
    <xf numFmtId="0" fontId="7" fillId="0" borderId="12" xfId="0" applyFont="1" applyBorder="1" applyAlignment="1"/>
    <xf numFmtId="0" fontId="14" fillId="0" borderId="15" xfId="0" applyFont="1" applyBorder="1" applyAlignment="1"/>
    <xf numFmtId="0" fontId="7" fillId="0" borderId="15" xfId="0" applyFont="1" applyBorder="1" applyAlignment="1"/>
    <xf numFmtId="3" fontId="9" fillId="0" borderId="18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6" fillId="0" borderId="16" xfId="0" applyFont="1" applyBorder="1" applyAlignment="1"/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7" fillId="0" borderId="25" xfId="0" applyFont="1" applyBorder="1" applyAlignment="1"/>
    <xf numFmtId="3" fontId="9" fillId="0" borderId="3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0" fontId="10" fillId="0" borderId="11" xfId="0" applyFont="1" applyBorder="1" applyAlignment="1"/>
    <xf numFmtId="3" fontId="9" fillId="0" borderId="0" xfId="0" applyNumberFormat="1" applyFont="1" applyAlignment="1">
      <alignment horizontal="right"/>
    </xf>
    <xf numFmtId="0" fontId="10" fillId="0" borderId="17" xfId="0" applyFont="1" applyBorder="1" applyAlignment="1"/>
    <xf numFmtId="0" fontId="6" fillId="0" borderId="15" xfId="0" applyFont="1" applyBorder="1" applyAlignment="1"/>
    <xf numFmtId="3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/>
    <xf numFmtId="0" fontId="6" fillId="0" borderId="5" xfId="0" applyFont="1" applyBorder="1" applyAlignment="1">
      <alignment horizontal="center"/>
    </xf>
    <xf numFmtId="0" fontId="4" fillId="0" borderId="3" xfId="0" applyFont="1" applyBorder="1" applyAlignment="1"/>
    <xf numFmtId="0" fontId="6" fillId="0" borderId="20" xfId="0" applyFont="1" applyBorder="1" applyAlignment="1">
      <alignment horizontal="right"/>
    </xf>
    <xf numFmtId="0" fontId="7" fillId="0" borderId="10" xfId="0" applyFont="1" applyBorder="1" applyAlignment="1"/>
    <xf numFmtId="0" fontId="4" fillId="0" borderId="11" xfId="0" applyFont="1" applyBorder="1" applyAlignment="1"/>
    <xf numFmtId="0" fontId="0" fillId="2" borderId="0" xfId="0" applyFill="1">
      <alignment vertical="center"/>
    </xf>
    <xf numFmtId="0" fontId="9" fillId="0" borderId="15" xfId="0" applyFont="1" applyBorder="1" applyAlignment="1"/>
    <xf numFmtId="0" fontId="12" fillId="2" borderId="6" xfId="0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right"/>
    </xf>
    <xf numFmtId="0" fontId="7" fillId="2" borderId="8" xfId="0" applyFont="1" applyFill="1" applyBorder="1" applyAlignment="1"/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6" fillId="0" borderId="12" xfId="0" applyFont="1" applyBorder="1" applyAlignment="1"/>
    <xf numFmtId="0" fontId="4" fillId="0" borderId="1" xfId="0" applyFont="1" applyBorder="1" applyAlignment="1">
      <alignment horizontal="center"/>
    </xf>
    <xf numFmtId="0" fontId="0" fillId="2" borderId="28" xfId="0" applyFill="1" applyBorder="1">
      <alignment vertical="center"/>
    </xf>
    <xf numFmtId="3" fontId="0" fillId="2" borderId="0" xfId="0" applyNumberFormat="1" applyFill="1">
      <alignment vertical="center"/>
    </xf>
    <xf numFmtId="0" fontId="15" fillId="2" borderId="0" xfId="0" applyFont="1" applyFill="1">
      <alignment vertical="center"/>
    </xf>
    <xf numFmtId="0" fontId="16" fillId="0" borderId="12" xfId="0" applyFont="1" applyBorder="1" applyAlignment="1"/>
    <xf numFmtId="0" fontId="6" fillId="0" borderId="3" xfId="0" applyFont="1" applyBorder="1" applyAlignment="1">
      <alignment horizont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3" fontId="0" fillId="2" borderId="29" xfId="0" applyNumberFormat="1" applyFill="1" applyBorder="1">
      <alignment vertical="center"/>
    </xf>
    <xf numFmtId="3" fontId="15" fillId="2" borderId="0" xfId="0" applyNumberFormat="1" applyFont="1" applyFill="1">
      <alignment vertical="center"/>
    </xf>
    <xf numFmtId="0" fontId="11" fillId="0" borderId="15" xfId="0" applyFont="1" applyBorder="1" applyAlignment="1"/>
    <xf numFmtId="0" fontId="4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" xfId="0" applyFont="1" applyBorder="1" applyAlignment="1"/>
    <xf numFmtId="0" fontId="6" fillId="0" borderId="1" xfId="0" applyFont="1" applyBorder="1" applyAlignment="1"/>
    <xf numFmtId="0" fontId="10" fillId="0" borderId="2" xfId="0" applyFont="1" applyBorder="1" applyAlignment="1"/>
    <xf numFmtId="0" fontId="6" fillId="0" borderId="1" xfId="0" applyFont="1" applyBorder="1" applyAlignment="1">
      <alignment horizontal="right"/>
    </xf>
    <xf numFmtId="0" fontId="6" fillId="0" borderId="12" xfId="0" applyFont="1" applyBorder="1" applyAlignment="1"/>
    <xf numFmtId="0" fontId="6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9632A-1B34-2A48-8C37-F61C0037FDE5}">
  <sheetPr>
    <pageSetUpPr fitToPage="1"/>
  </sheetPr>
  <dimension ref="A1:AL38"/>
  <sheetViews>
    <sheetView tabSelected="1" topLeftCell="P16" zoomScale="133" zoomScaleNormal="61" zoomScaleSheetLayoutView="106" workbookViewId="0">
      <selection activeCell="AI22" sqref="AI22"/>
    </sheetView>
  </sheetViews>
  <sheetFormatPr baseColWidth="10" defaultColWidth="8.83203125" defaultRowHeight="18"/>
  <cols>
    <col min="5" max="5" width="12.1640625" customWidth="1"/>
    <col min="6" max="6" width="24.83203125" customWidth="1"/>
    <col min="7" max="9" width="20.83203125" customWidth="1"/>
    <col min="10" max="10" width="17.5" customWidth="1"/>
    <col min="11" max="31" width="4.83203125" customWidth="1"/>
    <col min="35" max="35" width="14.6640625" customWidth="1"/>
  </cols>
  <sheetData>
    <row r="1" spans="1:32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"/>
      <c r="B3" s="4" t="s">
        <v>1</v>
      </c>
      <c r="C3" s="5"/>
      <c r="D3" s="5"/>
      <c r="E3" s="5"/>
      <c r="F3" s="6"/>
      <c r="G3" s="6"/>
      <c r="H3" s="6"/>
      <c r="I3" s="6"/>
      <c r="J3" s="6"/>
      <c r="K3" s="6"/>
      <c r="L3" s="7"/>
      <c r="M3" s="6"/>
      <c r="N3" s="6"/>
      <c r="O3" s="7"/>
      <c r="P3" s="6"/>
      <c r="Q3" s="6"/>
      <c r="R3" s="7"/>
      <c r="S3" s="6"/>
      <c r="T3" s="6"/>
      <c r="U3" s="7"/>
      <c r="V3" s="6"/>
      <c r="W3" s="6"/>
      <c r="X3" s="7"/>
      <c r="Y3" s="6"/>
      <c r="Z3" s="6"/>
      <c r="AA3" s="7"/>
      <c r="AB3" s="6"/>
      <c r="AC3" s="6"/>
      <c r="AD3" s="7"/>
      <c r="AE3" s="6"/>
      <c r="AF3" s="1"/>
    </row>
    <row r="4" spans="1:32">
      <c r="A4" s="1"/>
      <c r="B4" s="8" t="s">
        <v>2</v>
      </c>
      <c r="C4" s="3"/>
      <c r="D4" s="3"/>
      <c r="E4" s="3"/>
      <c r="F4" s="3"/>
      <c r="G4" s="3"/>
      <c r="H4" s="3"/>
      <c r="I4" s="3"/>
      <c r="J4" s="3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 t="s">
        <v>3</v>
      </c>
      <c r="AC4" s="3"/>
      <c r="AD4" s="3"/>
      <c r="AE4" s="6"/>
      <c r="AF4" s="1"/>
    </row>
    <row r="5" spans="1:32">
      <c r="A5" s="1"/>
      <c r="B5" s="11" t="s">
        <v>4</v>
      </c>
      <c r="C5" s="12"/>
      <c r="D5" s="12"/>
      <c r="E5" s="12"/>
      <c r="F5" s="13"/>
      <c r="G5" s="14" t="s">
        <v>5</v>
      </c>
      <c r="H5" s="12"/>
      <c r="I5" s="12"/>
      <c r="J5" s="13"/>
      <c r="K5" s="14" t="s">
        <v>6</v>
      </c>
      <c r="L5" s="12"/>
      <c r="M5" s="13"/>
      <c r="N5" s="14" t="s">
        <v>7</v>
      </c>
      <c r="O5" s="12"/>
      <c r="P5" s="13"/>
      <c r="Q5" s="14" t="s">
        <v>8</v>
      </c>
      <c r="R5" s="12"/>
      <c r="S5" s="13"/>
      <c r="T5" s="14" t="s">
        <v>9</v>
      </c>
      <c r="U5" s="12"/>
      <c r="V5" s="13"/>
      <c r="W5" s="14" t="s">
        <v>10</v>
      </c>
      <c r="X5" s="12"/>
      <c r="Y5" s="13"/>
      <c r="Z5" s="14" t="s">
        <v>11</v>
      </c>
      <c r="AA5" s="12"/>
      <c r="AB5" s="13"/>
      <c r="AC5" s="14" t="s">
        <v>12</v>
      </c>
      <c r="AD5" s="12"/>
      <c r="AE5" s="13"/>
      <c r="AF5" s="1"/>
    </row>
    <row r="6" spans="1:32" ht="19" thickBot="1">
      <c r="A6" s="1"/>
      <c r="B6" s="15"/>
      <c r="C6" s="16"/>
      <c r="D6" s="16"/>
      <c r="E6" s="16"/>
      <c r="F6" s="16"/>
      <c r="G6" s="16"/>
      <c r="H6" s="16"/>
      <c r="I6" s="16"/>
      <c r="J6" s="16"/>
      <c r="K6" s="16"/>
      <c r="L6" s="17"/>
      <c r="M6" s="16"/>
      <c r="N6" s="16"/>
      <c r="O6" s="17"/>
      <c r="P6" s="16"/>
      <c r="Q6" s="16"/>
      <c r="R6" s="17"/>
      <c r="S6" s="16"/>
      <c r="T6" s="16"/>
      <c r="U6" s="17"/>
      <c r="V6" s="16"/>
      <c r="W6" s="16"/>
      <c r="X6" s="17"/>
      <c r="Y6" s="16"/>
      <c r="Z6" s="16"/>
      <c r="AA6" s="17"/>
      <c r="AB6" s="16"/>
      <c r="AC6" s="16"/>
      <c r="AD6" s="17"/>
      <c r="AE6" s="16"/>
      <c r="AF6" s="1"/>
    </row>
    <row r="7" spans="1:32" ht="20" thickTop="1" thickBot="1">
      <c r="A7" s="1"/>
      <c r="B7" s="18" t="s">
        <v>13</v>
      </c>
      <c r="C7" s="19"/>
      <c r="D7" s="19"/>
      <c r="E7" s="20" t="s">
        <v>14</v>
      </c>
      <c r="F7" s="21" t="s">
        <v>15</v>
      </c>
      <c r="G7" s="22" t="s">
        <v>16</v>
      </c>
      <c r="H7" s="12"/>
      <c r="I7" s="12"/>
      <c r="J7" s="12"/>
      <c r="K7" s="23" t="s">
        <v>17</v>
      </c>
      <c r="L7" s="24">
        <f>O7</f>
        <v>157</v>
      </c>
      <c r="M7" s="25"/>
      <c r="N7" s="26"/>
      <c r="O7" s="27">
        <f>ROUND(36000*400/1000*0.8/100,0)+7000*6/1000</f>
        <v>157</v>
      </c>
      <c r="P7" s="28"/>
      <c r="Q7" s="29"/>
      <c r="R7" s="30" t="s">
        <v>18</v>
      </c>
      <c r="S7" s="13"/>
      <c r="T7" s="29"/>
      <c r="U7" s="30" t="s">
        <v>18</v>
      </c>
      <c r="V7" s="13"/>
      <c r="W7" s="29"/>
      <c r="X7" s="30" t="s">
        <v>18</v>
      </c>
      <c r="Y7" s="13"/>
      <c r="Z7" s="29"/>
      <c r="AA7" s="30" t="s">
        <v>18</v>
      </c>
      <c r="AB7" s="13"/>
      <c r="AC7" s="29"/>
      <c r="AD7" s="30" t="s">
        <v>18</v>
      </c>
      <c r="AE7" s="13"/>
      <c r="AF7" s="1"/>
    </row>
    <row r="8" spans="1:32" ht="19" thickTop="1">
      <c r="A8" s="1"/>
      <c r="B8" s="31"/>
      <c r="C8" s="31"/>
      <c r="D8" s="31"/>
      <c r="E8" s="32"/>
      <c r="F8" s="33" t="s">
        <v>19</v>
      </c>
      <c r="G8" s="22" t="s">
        <v>20</v>
      </c>
      <c r="H8" s="12"/>
      <c r="I8" s="12"/>
      <c r="J8" s="12"/>
      <c r="K8" s="34"/>
      <c r="L8" s="35">
        <v>12</v>
      </c>
      <c r="M8" s="36"/>
      <c r="N8" s="26"/>
      <c r="O8" s="30" t="s">
        <v>18</v>
      </c>
      <c r="P8" s="13"/>
      <c r="Q8" s="29"/>
      <c r="R8" s="27">
        <f>8*1500/1000</f>
        <v>12</v>
      </c>
      <c r="S8" s="28"/>
      <c r="T8" s="26"/>
      <c r="U8" s="30" t="s">
        <v>18</v>
      </c>
      <c r="V8" s="13"/>
      <c r="W8" s="29"/>
      <c r="X8" s="30" t="s">
        <v>18</v>
      </c>
      <c r="Y8" s="13"/>
      <c r="Z8" s="37"/>
      <c r="AA8" s="30" t="s">
        <v>18</v>
      </c>
      <c r="AB8" s="13"/>
      <c r="AC8" s="29"/>
      <c r="AD8" s="30" t="s">
        <v>18</v>
      </c>
      <c r="AE8" s="13"/>
      <c r="AF8" s="1"/>
    </row>
    <row r="9" spans="1:32">
      <c r="A9" s="1"/>
      <c r="B9" s="31"/>
      <c r="C9" s="31"/>
      <c r="D9" s="31"/>
      <c r="E9" s="32"/>
      <c r="F9" s="33" t="s">
        <v>21</v>
      </c>
      <c r="G9" s="38" t="s">
        <v>22</v>
      </c>
      <c r="H9" s="12"/>
      <c r="I9" s="12"/>
      <c r="J9" s="12"/>
      <c r="K9" s="39"/>
      <c r="L9" s="40">
        <f>L17*3/100</f>
        <v>432</v>
      </c>
      <c r="M9" s="41"/>
      <c r="N9" s="42"/>
      <c r="O9" s="14" t="s">
        <v>18</v>
      </c>
      <c r="P9" s="13"/>
      <c r="Q9" s="43" t="s">
        <v>23</v>
      </c>
      <c r="R9" s="40">
        <f>L9-((60+30)/(12+6)*24)</f>
        <v>312</v>
      </c>
      <c r="S9" s="28"/>
      <c r="T9" s="42"/>
      <c r="U9" s="40">
        <f>((60+30)/(12+6))*6</f>
        <v>30</v>
      </c>
      <c r="V9" s="28"/>
      <c r="W9" s="42"/>
      <c r="X9" s="44">
        <v>60</v>
      </c>
      <c r="Y9" s="13"/>
      <c r="Z9" s="45"/>
      <c r="AA9" s="44">
        <v>30</v>
      </c>
      <c r="AB9" s="13"/>
      <c r="AC9" s="46"/>
      <c r="AD9" s="14" t="s">
        <v>18</v>
      </c>
      <c r="AE9" s="13"/>
      <c r="AF9" s="1"/>
    </row>
    <row r="10" spans="1:32">
      <c r="A10" s="1"/>
      <c r="B10" s="31"/>
      <c r="C10" s="31"/>
      <c r="D10" s="31"/>
      <c r="E10" s="32"/>
      <c r="F10" s="33" t="s">
        <v>24</v>
      </c>
      <c r="G10" s="22" t="s">
        <v>25</v>
      </c>
      <c r="H10" s="12"/>
      <c r="I10" s="12"/>
      <c r="J10" s="12"/>
      <c r="K10" s="39"/>
      <c r="L10" s="27">
        <f>R10+AD10</f>
        <v>140</v>
      </c>
      <c r="M10" s="47"/>
      <c r="N10" s="26"/>
      <c r="O10" s="30" t="s">
        <v>18</v>
      </c>
      <c r="P10" s="13"/>
      <c r="Q10" s="29" t="s">
        <v>26</v>
      </c>
      <c r="R10" s="27">
        <f>7000*20/1000-AD10</f>
        <v>112</v>
      </c>
      <c r="S10" s="28"/>
      <c r="T10" s="26"/>
      <c r="U10" s="30" t="s">
        <v>18</v>
      </c>
      <c r="V10" s="13"/>
      <c r="W10" s="29"/>
      <c r="X10" s="30" t="s">
        <v>18</v>
      </c>
      <c r="Y10" s="13"/>
      <c r="Z10" s="37"/>
      <c r="AA10" s="30" t="s">
        <v>18</v>
      </c>
      <c r="AB10" s="13"/>
      <c r="AC10" s="29"/>
      <c r="AD10" s="48">
        <v>28</v>
      </c>
      <c r="AE10" s="13"/>
      <c r="AF10" s="1"/>
    </row>
    <row r="11" spans="1:32">
      <c r="A11" s="1"/>
      <c r="B11" s="31"/>
      <c r="C11" s="31"/>
      <c r="D11" s="31"/>
      <c r="E11" s="49"/>
      <c r="F11" s="33" t="s">
        <v>27</v>
      </c>
      <c r="G11" s="22" t="s">
        <v>28</v>
      </c>
      <c r="H11" s="12"/>
      <c r="I11" s="12"/>
      <c r="J11" s="12"/>
      <c r="K11" s="39"/>
      <c r="L11" s="27">
        <f>SUM(O11:AD11)</f>
        <v>120</v>
      </c>
      <c r="M11" s="47"/>
      <c r="N11" s="26"/>
      <c r="O11" s="48">
        <v>20</v>
      </c>
      <c r="P11" s="13"/>
      <c r="Q11" s="29"/>
      <c r="R11" s="48">
        <v>20</v>
      </c>
      <c r="S11" s="13"/>
      <c r="T11" s="26"/>
      <c r="U11" s="48">
        <v>20</v>
      </c>
      <c r="V11" s="13"/>
      <c r="W11" s="26"/>
      <c r="X11" s="48">
        <v>20</v>
      </c>
      <c r="Y11" s="13"/>
      <c r="Z11" s="50"/>
      <c r="AA11" s="48">
        <v>20</v>
      </c>
      <c r="AB11" s="13"/>
      <c r="AC11" s="26"/>
      <c r="AD11" s="48">
        <v>20</v>
      </c>
      <c r="AE11" s="13"/>
      <c r="AF11" s="1"/>
    </row>
    <row r="12" spans="1:32">
      <c r="A12" s="1"/>
      <c r="B12" s="31"/>
      <c r="C12" s="31"/>
      <c r="D12" s="31"/>
      <c r="E12" s="32" t="s">
        <v>29</v>
      </c>
      <c r="F12" s="51" t="s">
        <v>30</v>
      </c>
      <c r="G12" s="22" t="s">
        <v>31</v>
      </c>
      <c r="H12" s="12"/>
      <c r="I12" s="12"/>
      <c r="J12" s="12"/>
      <c r="K12" s="39"/>
      <c r="L12" s="48">
        <f>U12</f>
        <v>48</v>
      </c>
      <c r="M12" s="52"/>
      <c r="N12" s="26"/>
      <c r="O12" s="30" t="s">
        <v>18</v>
      </c>
      <c r="P12" s="13"/>
      <c r="Q12" s="29"/>
      <c r="R12" s="30" t="s">
        <v>18</v>
      </c>
      <c r="S12" s="13"/>
      <c r="T12" s="37" t="s">
        <v>32</v>
      </c>
      <c r="U12" s="27">
        <f>1600*30/1000</f>
        <v>48</v>
      </c>
      <c r="V12" s="28"/>
      <c r="W12" s="26"/>
      <c r="X12" s="30" t="s">
        <v>18</v>
      </c>
      <c r="Y12" s="13"/>
      <c r="Z12" s="37"/>
      <c r="AA12" s="30" t="s">
        <v>18</v>
      </c>
      <c r="AB12" s="13"/>
      <c r="AC12" s="29"/>
      <c r="AD12" s="30" t="s">
        <v>18</v>
      </c>
      <c r="AE12" s="13"/>
      <c r="AF12" s="1"/>
    </row>
    <row r="13" spans="1:32">
      <c r="A13" s="1"/>
      <c r="B13" s="31"/>
      <c r="C13" s="31"/>
      <c r="D13" s="31"/>
      <c r="E13" s="53"/>
      <c r="F13" s="54"/>
      <c r="G13" s="22" t="s">
        <v>33</v>
      </c>
      <c r="H13" s="12"/>
      <c r="I13" s="12"/>
      <c r="J13" s="12"/>
      <c r="K13" s="39"/>
      <c r="L13" s="48">
        <f>U13</f>
        <v>138</v>
      </c>
      <c r="M13" s="52"/>
      <c r="N13" s="26"/>
      <c r="O13" s="30" t="s">
        <v>18</v>
      </c>
      <c r="P13" s="13"/>
      <c r="Q13" s="29"/>
      <c r="R13" s="30" t="s">
        <v>18</v>
      </c>
      <c r="S13" s="13"/>
      <c r="T13" s="37" t="s">
        <v>34</v>
      </c>
      <c r="U13" s="27">
        <f>4600*30/1000</f>
        <v>138</v>
      </c>
      <c r="V13" s="28"/>
      <c r="W13" s="26"/>
      <c r="X13" s="30" t="s">
        <v>18</v>
      </c>
      <c r="Y13" s="13"/>
      <c r="Z13" s="37"/>
      <c r="AA13" s="30" t="s">
        <v>18</v>
      </c>
      <c r="AB13" s="13"/>
      <c r="AC13" s="29"/>
      <c r="AD13" s="30" t="s">
        <v>18</v>
      </c>
      <c r="AE13" s="13"/>
      <c r="AF13" s="1"/>
    </row>
    <row r="14" spans="1:32">
      <c r="A14" s="1"/>
      <c r="B14" s="31"/>
      <c r="C14" s="31"/>
      <c r="D14" s="31"/>
      <c r="E14" s="55"/>
      <c r="F14" s="33" t="s">
        <v>35</v>
      </c>
      <c r="G14" s="22" t="s">
        <v>36</v>
      </c>
      <c r="H14" s="12"/>
      <c r="I14" s="12"/>
      <c r="J14" s="12"/>
      <c r="K14" s="39"/>
      <c r="L14" s="48">
        <f>U14</f>
        <v>12</v>
      </c>
      <c r="M14" s="52"/>
      <c r="N14" s="26"/>
      <c r="O14" s="30" t="s">
        <v>18</v>
      </c>
      <c r="P14" s="13"/>
      <c r="Q14" s="29"/>
      <c r="R14" s="30" t="s">
        <v>18</v>
      </c>
      <c r="S14" s="13"/>
      <c r="T14" s="29"/>
      <c r="U14" s="27">
        <f>6000*2/1000</f>
        <v>12</v>
      </c>
      <c r="V14" s="28"/>
      <c r="W14" s="26"/>
      <c r="X14" s="30" t="s">
        <v>18</v>
      </c>
      <c r="Y14" s="13"/>
      <c r="Z14" s="37"/>
      <c r="AA14" s="30" t="s">
        <v>18</v>
      </c>
      <c r="AB14" s="13"/>
      <c r="AC14" s="29"/>
      <c r="AD14" s="30" t="s">
        <v>18</v>
      </c>
      <c r="AE14" s="13"/>
      <c r="AF14" s="1"/>
    </row>
    <row r="15" spans="1:32" ht="29" customHeight="1">
      <c r="A15" s="1"/>
      <c r="B15" s="31"/>
      <c r="C15" s="31"/>
      <c r="D15" s="31"/>
      <c r="E15" s="32" t="s">
        <v>37</v>
      </c>
      <c r="F15" s="54" t="s">
        <v>38</v>
      </c>
      <c r="G15" s="56" t="s">
        <v>39</v>
      </c>
      <c r="H15" s="57"/>
      <c r="I15" s="57"/>
      <c r="J15" s="57"/>
      <c r="K15" s="58"/>
      <c r="L15" s="59">
        <f>R15</f>
        <v>1659</v>
      </c>
      <c r="M15" s="60"/>
      <c r="N15" s="42"/>
      <c r="O15" s="14" t="s">
        <v>18</v>
      </c>
      <c r="P15" s="13"/>
      <c r="Q15" s="43"/>
      <c r="R15" s="61">
        <f>1400+(57+64+66+72)</f>
        <v>1659</v>
      </c>
      <c r="S15" s="28"/>
      <c r="T15" s="43"/>
      <c r="U15" s="14" t="s">
        <v>18</v>
      </c>
      <c r="V15" s="13"/>
      <c r="W15" s="43"/>
      <c r="X15" s="14" t="s">
        <v>18</v>
      </c>
      <c r="Y15" s="13"/>
      <c r="Z15" s="62"/>
      <c r="AA15" s="14" t="s">
        <v>18</v>
      </c>
      <c r="AB15" s="13"/>
      <c r="AC15" s="43"/>
      <c r="AD15" s="14" t="s">
        <v>18</v>
      </c>
      <c r="AE15" s="13"/>
      <c r="AF15" s="1"/>
    </row>
    <row r="16" spans="1:32" ht="19" thickBot="1">
      <c r="A16" s="1"/>
      <c r="B16" s="31"/>
      <c r="C16" s="31"/>
      <c r="D16" s="31"/>
      <c r="E16" s="55"/>
      <c r="F16" s="33" t="s">
        <v>40</v>
      </c>
      <c r="G16" s="22" t="s">
        <v>41</v>
      </c>
      <c r="H16" s="12"/>
      <c r="I16" s="12"/>
      <c r="J16" s="12"/>
      <c r="K16" s="63"/>
      <c r="L16" s="64">
        <f>U16</f>
        <v>445</v>
      </c>
      <c r="M16" s="65"/>
      <c r="N16" s="26"/>
      <c r="O16" s="30" t="s">
        <v>18</v>
      </c>
      <c r="P16" s="13"/>
      <c r="Q16" s="29"/>
      <c r="R16" s="30" t="s">
        <v>18</v>
      </c>
      <c r="S16" s="13"/>
      <c r="T16" s="29"/>
      <c r="U16" s="27">
        <f>40+30+25+40+40+20+20+25+30+30+25+20+35+30+35</f>
        <v>445</v>
      </c>
      <c r="V16" s="28"/>
      <c r="W16" s="66"/>
      <c r="X16" s="67" t="s">
        <v>18</v>
      </c>
      <c r="Y16" s="68"/>
      <c r="Z16" s="37"/>
      <c r="AA16" s="30" t="s">
        <v>18</v>
      </c>
      <c r="AB16" s="13"/>
      <c r="AC16" s="29"/>
      <c r="AD16" s="30" t="s">
        <v>18</v>
      </c>
      <c r="AE16" s="13"/>
      <c r="AF16" s="1"/>
    </row>
    <row r="17" spans="1:38" ht="20" thickTop="1" thickBot="1">
      <c r="A17" s="1"/>
      <c r="B17" s="31"/>
      <c r="C17" s="31"/>
      <c r="D17" s="31"/>
      <c r="E17" s="32" t="s">
        <v>42</v>
      </c>
      <c r="F17" s="33" t="s">
        <v>43</v>
      </c>
      <c r="G17" s="22" t="s">
        <v>44</v>
      </c>
      <c r="H17" s="12"/>
      <c r="I17" s="12"/>
      <c r="J17" s="12"/>
      <c r="K17" s="69" t="s">
        <v>45</v>
      </c>
      <c r="L17" s="70">
        <f>36000*400/1000</f>
        <v>14400</v>
      </c>
      <c r="M17" s="71"/>
      <c r="N17" s="26"/>
      <c r="O17" s="30" t="s">
        <v>18</v>
      </c>
      <c r="P17" s="13"/>
      <c r="Q17" s="29"/>
      <c r="R17" s="30" t="s">
        <v>18</v>
      </c>
      <c r="S17" s="13"/>
      <c r="T17" s="29"/>
      <c r="U17" s="72">
        <f>L17*6/24</f>
        <v>3600</v>
      </c>
      <c r="V17" s="28"/>
      <c r="W17" s="69" t="s">
        <v>46</v>
      </c>
      <c r="X17" s="70">
        <f>L17*12/24</f>
        <v>7200</v>
      </c>
      <c r="Y17" s="73"/>
      <c r="Z17" s="74"/>
      <c r="AA17" s="75">
        <f>L17*6/24</f>
        <v>3600</v>
      </c>
      <c r="AB17" s="76"/>
      <c r="AC17" s="77"/>
      <c r="AD17" s="30" t="s">
        <v>18</v>
      </c>
      <c r="AE17" s="13"/>
      <c r="AF17" s="1"/>
    </row>
    <row r="18" spans="1:38" ht="20" thickTop="1" thickBot="1">
      <c r="A18" s="1"/>
      <c r="B18" s="31"/>
      <c r="C18" s="31"/>
      <c r="D18" s="31"/>
      <c r="E18" s="53"/>
      <c r="F18" s="33" t="s">
        <v>47</v>
      </c>
      <c r="G18" s="22" t="s">
        <v>48</v>
      </c>
      <c r="H18" s="12"/>
      <c r="I18" s="12"/>
      <c r="J18" s="12"/>
      <c r="K18" s="34"/>
      <c r="L18" s="35">
        <f>AA18</f>
        <v>72</v>
      </c>
      <c r="M18" s="36"/>
      <c r="N18" s="26"/>
      <c r="O18" s="30" t="s">
        <v>18</v>
      </c>
      <c r="P18" s="13"/>
      <c r="Q18" s="29"/>
      <c r="R18" s="30" t="s">
        <v>18</v>
      </c>
      <c r="S18" s="13"/>
      <c r="T18" s="29"/>
      <c r="U18" s="30" t="s">
        <v>18</v>
      </c>
      <c r="V18" s="13"/>
      <c r="W18" s="37"/>
      <c r="X18" s="78" t="s">
        <v>18</v>
      </c>
      <c r="Y18" s="79"/>
      <c r="Z18" s="80" t="s">
        <v>49</v>
      </c>
      <c r="AA18" s="81">
        <f>4800*30/100*50/1000</f>
        <v>72</v>
      </c>
      <c r="AB18" s="82"/>
      <c r="AC18" s="26"/>
      <c r="AD18" s="30" t="s">
        <v>18</v>
      </c>
      <c r="AE18" s="13"/>
      <c r="AF18" s="1"/>
    </row>
    <row r="19" spans="1:38" ht="20" thickTop="1" thickBot="1">
      <c r="A19" s="1"/>
      <c r="B19" s="31"/>
      <c r="C19" s="31"/>
      <c r="D19" s="31"/>
      <c r="E19" s="55"/>
      <c r="F19" s="33" t="s">
        <v>50</v>
      </c>
      <c r="G19" s="22" t="s">
        <v>51</v>
      </c>
      <c r="H19" s="12"/>
      <c r="I19" s="12"/>
      <c r="J19" s="12"/>
      <c r="K19" s="39"/>
      <c r="L19" s="48">
        <f>AA19</f>
        <v>60</v>
      </c>
      <c r="M19" s="52"/>
      <c r="N19" s="26"/>
      <c r="O19" s="30" t="s">
        <v>18</v>
      </c>
      <c r="P19" s="13"/>
      <c r="Q19" s="29"/>
      <c r="R19" s="30" t="s">
        <v>18</v>
      </c>
      <c r="S19" s="13"/>
      <c r="T19" s="29"/>
      <c r="U19" s="30" t="s">
        <v>18</v>
      </c>
      <c r="V19" s="13"/>
      <c r="W19" s="29"/>
      <c r="X19" s="30" t="s">
        <v>18</v>
      </c>
      <c r="Y19" s="13"/>
      <c r="Z19" s="69" t="s">
        <v>52</v>
      </c>
      <c r="AA19" s="24">
        <f>1200*50/1000</f>
        <v>60</v>
      </c>
      <c r="AB19" s="73"/>
      <c r="AC19" s="26"/>
      <c r="AD19" s="30" t="s">
        <v>18</v>
      </c>
      <c r="AE19" s="13"/>
      <c r="AF19" s="1"/>
    </row>
    <row r="20" spans="1:38" ht="19" thickTop="1">
      <c r="A20" s="1"/>
      <c r="B20" s="31"/>
      <c r="C20" s="31"/>
      <c r="D20" s="31"/>
      <c r="E20" s="83" t="s">
        <v>53</v>
      </c>
      <c r="F20" s="33" t="s">
        <v>54</v>
      </c>
      <c r="G20" s="22" t="s">
        <v>55</v>
      </c>
      <c r="H20" s="12"/>
      <c r="I20" s="12"/>
      <c r="J20" s="12"/>
      <c r="K20" s="39"/>
      <c r="L20" s="48">
        <f>R20</f>
        <v>60</v>
      </c>
      <c r="M20" s="52"/>
      <c r="N20" s="26"/>
      <c r="O20" s="30" t="s">
        <v>18</v>
      </c>
      <c r="P20" s="13"/>
      <c r="Q20" s="29"/>
      <c r="R20" s="48">
        <v>60</v>
      </c>
      <c r="S20" s="13"/>
      <c r="T20" s="29"/>
      <c r="U20" s="30" t="s">
        <v>18</v>
      </c>
      <c r="V20" s="13"/>
      <c r="W20" s="29"/>
      <c r="X20" s="30" t="s">
        <v>18</v>
      </c>
      <c r="Y20" s="13"/>
      <c r="Z20" s="37"/>
      <c r="AA20" s="78" t="s">
        <v>18</v>
      </c>
      <c r="AB20" s="79"/>
      <c r="AC20" s="29"/>
      <c r="AD20" s="30" t="s">
        <v>18</v>
      </c>
      <c r="AE20" s="13"/>
      <c r="AF20" s="1"/>
    </row>
    <row r="21" spans="1:38" ht="19" thickBot="1">
      <c r="A21" s="1"/>
      <c r="B21" s="31"/>
      <c r="C21" s="31"/>
      <c r="D21" s="84"/>
      <c r="E21" s="22" t="s">
        <v>56</v>
      </c>
      <c r="F21" s="13"/>
      <c r="G21" s="85"/>
      <c r="H21" s="86"/>
      <c r="I21" s="86"/>
      <c r="J21" s="86"/>
      <c r="K21" s="63"/>
      <c r="L21" s="87">
        <f>SUM(L7:L20)</f>
        <v>17755</v>
      </c>
      <c r="M21" s="88"/>
      <c r="N21" s="26"/>
      <c r="O21" s="27">
        <f>O7+O11</f>
        <v>177</v>
      </c>
      <c r="P21" s="28"/>
      <c r="Q21" s="29"/>
      <c r="R21" s="72">
        <f>SUM(R7:R20)</f>
        <v>2175</v>
      </c>
      <c r="S21" s="28"/>
      <c r="T21" s="29"/>
      <c r="U21" s="72">
        <f>SUM(U7:U20)</f>
        <v>4293</v>
      </c>
      <c r="V21" s="28"/>
      <c r="W21" s="29"/>
      <c r="X21" s="72">
        <f>SUM(X7:X20)</f>
        <v>7280</v>
      </c>
      <c r="Y21" s="28"/>
      <c r="Z21" s="37"/>
      <c r="AA21" s="72">
        <f>SUM(AA7:AA20)</f>
        <v>3782</v>
      </c>
      <c r="AB21" s="28"/>
      <c r="AC21" s="77"/>
      <c r="AD21" s="48">
        <f>SUM(AD7:AD20)</f>
        <v>48</v>
      </c>
      <c r="AE21" s="13"/>
      <c r="AF21" s="1"/>
    </row>
    <row r="22" spans="1:38" ht="20" thickTop="1" thickBot="1">
      <c r="A22" s="1"/>
      <c r="B22" s="31"/>
      <c r="C22" s="31"/>
      <c r="D22" s="89" t="s">
        <v>57</v>
      </c>
      <c r="E22" s="33"/>
      <c r="F22" s="33"/>
      <c r="G22" s="22" t="s">
        <v>58</v>
      </c>
      <c r="H22" s="12"/>
      <c r="I22" s="12"/>
      <c r="J22" s="12"/>
      <c r="K22" s="69" t="s">
        <v>59</v>
      </c>
      <c r="L22" s="24">
        <f>SUM(O22:AD22)</f>
        <v>531</v>
      </c>
      <c r="M22" s="25"/>
      <c r="N22" s="26"/>
      <c r="O22" s="27">
        <f>ROUND(O21*3/100,0)</f>
        <v>5</v>
      </c>
      <c r="P22" s="28"/>
      <c r="Q22" s="90"/>
      <c r="R22" s="91">
        <f>ROUND(R21*3/100,0)</f>
        <v>65</v>
      </c>
      <c r="S22" s="76"/>
      <c r="T22" s="92"/>
      <c r="U22" s="91">
        <f>ROUND(U21*3/100,0)</f>
        <v>129</v>
      </c>
      <c r="V22" s="76"/>
      <c r="W22" s="92"/>
      <c r="X22" s="91">
        <f>ROUND(X21*3/100,0)</f>
        <v>218</v>
      </c>
      <c r="Y22" s="76"/>
      <c r="Z22" s="93"/>
      <c r="AA22" s="91">
        <f>ROUND(AA21*3/100,0)</f>
        <v>113</v>
      </c>
      <c r="AB22" s="76"/>
      <c r="AC22" s="77"/>
      <c r="AD22" s="27">
        <f>ROUND(AD21*3/100,0)</f>
        <v>1</v>
      </c>
      <c r="AE22" s="28"/>
      <c r="AF22" s="1"/>
    </row>
    <row r="23" spans="1:38" ht="20" thickTop="1" thickBot="1">
      <c r="A23" s="1"/>
      <c r="B23" s="31"/>
      <c r="C23" s="31"/>
      <c r="D23" s="89" t="s">
        <v>60</v>
      </c>
      <c r="E23" s="33"/>
      <c r="F23" s="33"/>
      <c r="G23" s="22" t="s">
        <v>61</v>
      </c>
      <c r="H23" s="12"/>
      <c r="I23" s="12"/>
      <c r="J23" s="12"/>
      <c r="K23" s="34"/>
      <c r="L23" s="94">
        <f>SUM(O23:AD23)</f>
        <v>307</v>
      </c>
      <c r="M23" s="95"/>
      <c r="N23" s="26"/>
      <c r="O23" s="30" t="s">
        <v>18</v>
      </c>
      <c r="P23" s="13"/>
      <c r="Q23" s="69" t="s">
        <v>62</v>
      </c>
      <c r="R23" s="24">
        <f>ROUND(O37*2/100,0)</f>
        <v>2</v>
      </c>
      <c r="S23" s="73"/>
      <c r="T23" s="96" t="s">
        <v>63</v>
      </c>
      <c r="U23" s="24">
        <f>ROUND(R37*2/100,0)</f>
        <v>12</v>
      </c>
      <c r="V23" s="97"/>
      <c r="W23" s="69" t="s">
        <v>64</v>
      </c>
      <c r="X23" s="24">
        <f>ROUND(U37*2/100,0)</f>
        <v>81</v>
      </c>
      <c r="Y23" s="73"/>
      <c r="Z23" s="96" t="s">
        <v>65</v>
      </c>
      <c r="AA23" s="24">
        <f>ROUND(X37*2/100,0)</f>
        <v>212</v>
      </c>
      <c r="AB23" s="73"/>
      <c r="AC23" s="26"/>
      <c r="AD23" s="30" t="s">
        <v>18</v>
      </c>
      <c r="AE23" s="13"/>
      <c r="AF23" s="1"/>
    </row>
    <row r="24" spans="1:38" ht="20" thickTop="1" thickBot="1">
      <c r="A24" s="1"/>
      <c r="B24" s="31"/>
      <c r="C24" s="84"/>
      <c r="D24" s="33" t="s">
        <v>66</v>
      </c>
      <c r="E24" s="33"/>
      <c r="F24" s="33"/>
      <c r="G24" s="85"/>
      <c r="H24" s="86"/>
      <c r="I24" s="86"/>
      <c r="J24" s="86"/>
      <c r="K24" s="39"/>
      <c r="L24" s="72">
        <f>SUM(L21:L23)</f>
        <v>18593</v>
      </c>
      <c r="M24" s="98"/>
      <c r="N24" s="26"/>
      <c r="O24" s="27">
        <f>SUM(O21:O23)</f>
        <v>182</v>
      </c>
      <c r="P24" s="28"/>
      <c r="Q24" s="37"/>
      <c r="R24" s="99">
        <f>SUM(R21:R23)</f>
        <v>2242</v>
      </c>
      <c r="S24" s="100"/>
      <c r="T24" s="37"/>
      <c r="U24" s="99">
        <f>SUM(U21:U23)</f>
        <v>4434</v>
      </c>
      <c r="V24" s="100"/>
      <c r="W24" s="37"/>
      <c r="X24" s="99">
        <f>SUM(X21:X23)</f>
        <v>7579</v>
      </c>
      <c r="Y24" s="100"/>
      <c r="Z24" s="93"/>
      <c r="AA24" s="101">
        <f>SUM(AA21:AA23)</f>
        <v>4107</v>
      </c>
      <c r="AB24" s="102"/>
      <c r="AC24" s="77"/>
      <c r="AD24" s="27">
        <f>SUM(AD21:AD23)</f>
        <v>49</v>
      </c>
      <c r="AE24" s="28"/>
      <c r="AF24" s="1"/>
    </row>
    <row r="25" spans="1:38" ht="20" thickTop="1" thickBot="1">
      <c r="A25" s="1"/>
      <c r="B25" s="31"/>
      <c r="C25" s="89" t="s">
        <v>67</v>
      </c>
      <c r="D25" s="33"/>
      <c r="E25" s="33"/>
      <c r="F25" s="33"/>
      <c r="G25" s="22" t="s">
        <v>68</v>
      </c>
      <c r="H25" s="12"/>
      <c r="I25" s="12"/>
      <c r="J25" s="12"/>
      <c r="K25" s="39"/>
      <c r="L25" s="72">
        <f>AA25</f>
        <v>10611</v>
      </c>
      <c r="M25" s="98"/>
      <c r="N25" s="26"/>
      <c r="O25" s="30" t="s">
        <v>18</v>
      </c>
      <c r="P25" s="13"/>
      <c r="Q25" s="29"/>
      <c r="R25" s="30" t="s">
        <v>18</v>
      </c>
      <c r="S25" s="13"/>
      <c r="T25" s="29"/>
      <c r="U25" s="30" t="s">
        <v>18</v>
      </c>
      <c r="V25" s="13"/>
      <c r="W25" s="77"/>
      <c r="X25" s="30" t="s">
        <v>18</v>
      </c>
      <c r="Y25" s="13"/>
      <c r="Z25" s="69" t="s">
        <v>69</v>
      </c>
      <c r="AA25" s="70">
        <f>X37</f>
        <v>10611</v>
      </c>
      <c r="AB25" s="73"/>
      <c r="AC25" s="77"/>
      <c r="AD25" s="30" t="s">
        <v>18</v>
      </c>
      <c r="AE25" s="13"/>
      <c r="AF25" s="1"/>
    </row>
    <row r="26" spans="1:38" ht="19" thickTop="1">
      <c r="A26" s="1"/>
      <c r="B26" s="84"/>
      <c r="C26" s="103" t="s">
        <v>70</v>
      </c>
      <c r="D26" s="86"/>
      <c r="E26" s="86"/>
      <c r="F26" s="86"/>
      <c r="G26" s="86"/>
      <c r="H26" s="86"/>
      <c r="I26" s="86"/>
      <c r="J26" s="79"/>
      <c r="K26" s="34"/>
      <c r="L26" s="72">
        <f>SUM(L24:M25)</f>
        <v>29204</v>
      </c>
      <c r="M26" s="98"/>
      <c r="N26" s="50"/>
      <c r="O26" s="48">
        <f>O24</f>
        <v>182</v>
      </c>
      <c r="P26" s="13"/>
      <c r="Q26" s="37"/>
      <c r="R26" s="104">
        <f>R24</f>
        <v>2242</v>
      </c>
      <c r="S26" s="13"/>
      <c r="T26" s="50"/>
      <c r="U26" s="104">
        <f>U24</f>
        <v>4434</v>
      </c>
      <c r="V26" s="13"/>
      <c r="W26" s="50"/>
      <c r="X26" s="104">
        <f>X24</f>
        <v>7579</v>
      </c>
      <c r="Y26" s="13"/>
      <c r="Z26" s="37"/>
      <c r="AA26" s="99">
        <f>AA24+AA25</f>
        <v>14718</v>
      </c>
      <c r="AB26" s="100"/>
      <c r="AC26" s="50"/>
      <c r="AD26" s="48">
        <f>AD24</f>
        <v>49</v>
      </c>
      <c r="AE26" s="13"/>
      <c r="AF26" s="1"/>
    </row>
    <row r="27" spans="1:38">
      <c r="A27" s="1"/>
      <c r="B27" s="74"/>
      <c r="C27" s="74"/>
      <c r="D27" s="74"/>
      <c r="E27" s="74"/>
      <c r="F27" s="74"/>
      <c r="G27" s="74"/>
      <c r="H27" s="74"/>
      <c r="I27" s="74"/>
      <c r="J27" s="74"/>
      <c r="K27" s="93"/>
      <c r="L27" s="105"/>
      <c r="M27" s="74"/>
      <c r="N27" s="50"/>
      <c r="O27" s="106"/>
      <c r="P27" s="37"/>
      <c r="Q27" s="93"/>
      <c r="R27" s="105"/>
      <c r="S27" s="74"/>
      <c r="T27" s="74"/>
      <c r="U27" s="105"/>
      <c r="V27" s="74"/>
      <c r="W27" s="74"/>
      <c r="X27" s="105"/>
      <c r="Y27" s="74"/>
      <c r="Z27" s="37"/>
      <c r="AA27" s="106"/>
      <c r="AB27" s="50"/>
      <c r="AC27" s="74"/>
      <c r="AD27" s="105"/>
      <c r="AE27" s="107"/>
      <c r="AF27" s="1"/>
    </row>
    <row r="28" spans="1:38" ht="19" thickBot="1">
      <c r="A28" s="1"/>
      <c r="B28" s="18" t="s">
        <v>71</v>
      </c>
      <c r="C28" s="108"/>
      <c r="D28" s="21" t="s">
        <v>72</v>
      </c>
      <c r="E28" s="109"/>
      <c r="F28" s="109"/>
      <c r="G28" s="22" t="s">
        <v>73</v>
      </c>
      <c r="H28" s="12"/>
      <c r="I28" s="12"/>
      <c r="J28" s="12"/>
      <c r="K28" s="39"/>
      <c r="L28" s="72">
        <f>SUM(O28:AD28)</f>
        <v>3114</v>
      </c>
      <c r="M28" s="98"/>
      <c r="N28" s="50"/>
      <c r="O28" s="27">
        <f>156*2/3</f>
        <v>104</v>
      </c>
      <c r="P28" s="28"/>
      <c r="Q28" s="29"/>
      <c r="R28" s="27">
        <f>ROUND(R8*2/3,0)+ROUND(R9*2/3,0)+ROUND(111*2/3,0)+ROUND(201*2/3,0)+ROUND(R20*2/3,0)</f>
        <v>464</v>
      </c>
      <c r="S28" s="28"/>
      <c r="T28" s="110"/>
      <c r="U28" s="91">
        <f>ROUND(U9*2/3,0)+ROUND(U13*2/3,0)+6+180+ROUND(U17*20/100*2/3,0)</f>
        <v>778</v>
      </c>
      <c r="V28" s="76"/>
      <c r="W28" s="77"/>
      <c r="X28" s="72">
        <f>ROUND(X9*2/3,0)+ROUND(X17*20/100*2/3,0)</f>
        <v>1000</v>
      </c>
      <c r="Y28" s="28"/>
      <c r="Z28" s="37"/>
      <c r="AA28" s="27">
        <f>ROUND(AA9*2/3,0)+ROUND(375*2/3,0)+ROUND(AA17*20/100*2/3,0)</f>
        <v>750</v>
      </c>
      <c r="AB28" s="28"/>
      <c r="AC28" s="77"/>
      <c r="AD28" s="48">
        <f>27/3*2</f>
        <v>18</v>
      </c>
      <c r="AE28" s="13"/>
      <c r="AF28" s="1"/>
    </row>
    <row r="29" spans="1:38" ht="20" thickTop="1" thickBot="1">
      <c r="A29" s="1"/>
      <c r="B29" s="31"/>
      <c r="C29" s="111"/>
      <c r="D29" s="33" t="s">
        <v>74</v>
      </c>
      <c r="E29" s="112"/>
      <c r="F29" s="112"/>
      <c r="G29" s="22" t="s">
        <v>73</v>
      </c>
      <c r="H29" s="12"/>
      <c r="I29" s="12"/>
      <c r="J29" s="12"/>
      <c r="K29" s="39"/>
      <c r="L29" s="72">
        <f>R29+U29+AA29</f>
        <v>1686</v>
      </c>
      <c r="M29" s="98"/>
      <c r="N29" s="50"/>
      <c r="O29" s="30" t="s">
        <v>18</v>
      </c>
      <c r="P29" s="13"/>
      <c r="Q29" s="29"/>
      <c r="R29" s="27">
        <f>200+57</f>
        <v>257</v>
      </c>
      <c r="S29" s="28"/>
      <c r="T29" s="69" t="s">
        <v>75</v>
      </c>
      <c r="U29" s="24">
        <f>175+48</f>
        <v>223</v>
      </c>
      <c r="V29" s="73"/>
      <c r="W29" s="26"/>
      <c r="X29" s="30" t="s">
        <v>18</v>
      </c>
      <c r="Y29" s="13"/>
      <c r="Z29" s="92"/>
      <c r="AA29" s="75">
        <f>1000+146+60</f>
        <v>1206</v>
      </c>
      <c r="AB29" s="76"/>
      <c r="AC29" s="26"/>
      <c r="AD29" s="30" t="s">
        <v>18</v>
      </c>
      <c r="AE29" s="13"/>
      <c r="AF29" s="1"/>
      <c r="AG29" s="113" t="s">
        <v>76</v>
      </c>
      <c r="AH29" s="113"/>
      <c r="AI29" s="113"/>
      <c r="AJ29" s="113"/>
      <c r="AK29" s="113"/>
      <c r="AL29" s="113"/>
    </row>
    <row r="30" spans="1:38" ht="20" thickTop="1" thickBot="1">
      <c r="A30" s="1"/>
      <c r="B30" s="31"/>
      <c r="C30" s="111"/>
      <c r="D30" s="33" t="s">
        <v>77</v>
      </c>
      <c r="E30" s="112"/>
      <c r="F30" s="112"/>
      <c r="G30" s="22" t="s">
        <v>78</v>
      </c>
      <c r="H30" s="12"/>
      <c r="I30" s="12"/>
      <c r="J30" s="12"/>
      <c r="K30" s="39"/>
      <c r="L30" s="72">
        <f>R30+AA30</f>
        <v>13793</v>
      </c>
      <c r="M30" s="98"/>
      <c r="N30" s="50"/>
      <c r="O30" s="30" t="s">
        <v>18</v>
      </c>
      <c r="P30" s="13"/>
      <c r="Q30" s="29"/>
      <c r="R30" s="104">
        <v>1000</v>
      </c>
      <c r="S30" s="13"/>
      <c r="T30" s="114"/>
      <c r="U30" s="78" t="s">
        <v>18</v>
      </c>
      <c r="V30" s="79"/>
      <c r="W30" s="29"/>
      <c r="X30" s="30" t="s">
        <v>18</v>
      </c>
      <c r="Y30" s="13"/>
      <c r="Z30" s="115" t="s">
        <v>79</v>
      </c>
      <c r="AA30" s="116">
        <f>AL33</f>
        <v>12793</v>
      </c>
      <c r="AB30" s="117"/>
      <c r="AC30" s="26"/>
      <c r="AD30" s="30" t="s">
        <v>18</v>
      </c>
      <c r="AE30" s="13"/>
      <c r="AF30" s="1"/>
      <c r="AG30" s="118" t="s">
        <v>80</v>
      </c>
      <c r="AH30" s="118"/>
      <c r="AI30" s="119" t="s">
        <v>81</v>
      </c>
      <c r="AJ30" s="118"/>
      <c r="AK30" s="113"/>
      <c r="AL30" s="113"/>
    </row>
    <row r="31" spans="1:38" ht="20" thickTop="1" thickBot="1">
      <c r="A31" s="1"/>
      <c r="B31" s="31"/>
      <c r="C31" s="120" t="s">
        <v>82</v>
      </c>
      <c r="D31" s="86"/>
      <c r="E31" s="86"/>
      <c r="F31" s="79"/>
      <c r="G31" s="85"/>
      <c r="H31" s="86"/>
      <c r="I31" s="86"/>
      <c r="J31" s="86"/>
      <c r="K31" s="121"/>
      <c r="L31" s="72">
        <f>SUM(L28:M30)</f>
        <v>18593</v>
      </c>
      <c r="M31" s="98"/>
      <c r="N31" s="50"/>
      <c r="O31" s="48">
        <f>SUM(O28:O30)</f>
        <v>104</v>
      </c>
      <c r="P31" s="13"/>
      <c r="Q31" s="29"/>
      <c r="R31" s="72">
        <f>SUM(R28:R30)</f>
        <v>1721</v>
      </c>
      <c r="S31" s="28"/>
      <c r="T31" s="77"/>
      <c r="U31" s="72">
        <f>SUM(U28:U30)</f>
        <v>1001</v>
      </c>
      <c r="V31" s="28"/>
      <c r="W31" s="110"/>
      <c r="X31" s="72">
        <f>SUM(X28:X30)</f>
        <v>1000</v>
      </c>
      <c r="Y31" s="28"/>
      <c r="Z31" s="37"/>
      <c r="AA31" s="99">
        <f>SUM(AA28:AA30)</f>
        <v>14749</v>
      </c>
      <c r="AB31" s="100"/>
      <c r="AC31" s="77"/>
      <c r="AD31" s="48">
        <f>SUM(AD28:AD30)</f>
        <v>18</v>
      </c>
      <c r="AE31" s="13"/>
      <c r="AF31" s="1"/>
      <c r="AG31" s="113"/>
      <c r="AH31" s="113"/>
      <c r="AI31" s="122" t="s">
        <v>83</v>
      </c>
      <c r="AJ31" s="123">
        <f>L28</f>
        <v>3114</v>
      </c>
      <c r="AK31" s="113" t="s">
        <v>84</v>
      </c>
      <c r="AL31" s="124" t="s">
        <v>85</v>
      </c>
    </row>
    <row r="32" spans="1:38" ht="20" thickTop="1" thickBot="1">
      <c r="A32" s="1"/>
      <c r="B32" s="31"/>
      <c r="C32" s="120" t="s">
        <v>86</v>
      </c>
      <c r="D32" s="86"/>
      <c r="E32" s="79"/>
      <c r="F32" s="112"/>
      <c r="G32" s="22" t="s">
        <v>87</v>
      </c>
      <c r="H32" s="12"/>
      <c r="I32" s="12"/>
      <c r="J32" s="12"/>
      <c r="K32" s="39"/>
      <c r="L32" s="72">
        <f>SUM(O32:Y32)</f>
        <v>10611</v>
      </c>
      <c r="M32" s="98"/>
      <c r="N32" s="50"/>
      <c r="O32" s="48">
        <f>O26-O31</f>
        <v>78</v>
      </c>
      <c r="P32" s="13"/>
      <c r="Q32" s="29"/>
      <c r="R32" s="72">
        <f>R24-R31</f>
        <v>521</v>
      </c>
      <c r="S32" s="28"/>
      <c r="T32" s="77"/>
      <c r="U32" s="72">
        <f>U24-U31</f>
        <v>3433</v>
      </c>
      <c r="V32" s="28"/>
      <c r="W32" s="69" t="s">
        <v>88</v>
      </c>
      <c r="X32" s="70">
        <f>X26-X31</f>
        <v>6579</v>
      </c>
      <c r="Y32" s="73"/>
      <c r="Z32" s="26"/>
      <c r="AA32" s="30" t="s">
        <v>18</v>
      </c>
      <c r="AB32" s="13"/>
      <c r="AC32" s="29"/>
      <c r="AD32" s="30" t="s">
        <v>18</v>
      </c>
      <c r="AE32" s="13"/>
      <c r="AF32" s="1"/>
      <c r="AG32" s="113"/>
      <c r="AH32" s="113"/>
      <c r="AI32" s="122" t="s">
        <v>89</v>
      </c>
      <c r="AJ32" s="123">
        <f>L29</f>
        <v>1686</v>
      </c>
      <c r="AK32" s="113"/>
      <c r="AL32" s="113"/>
    </row>
    <row r="33" spans="1:38" ht="20" thickTop="1" thickBot="1">
      <c r="A33" s="1"/>
      <c r="B33" s="31"/>
      <c r="C33" s="125" t="s">
        <v>90</v>
      </c>
      <c r="D33" s="86"/>
      <c r="E33" s="79"/>
      <c r="F33" s="112"/>
      <c r="G33" s="85"/>
      <c r="H33" s="86"/>
      <c r="I33" s="86"/>
      <c r="J33" s="86"/>
      <c r="K33" s="39"/>
      <c r="L33" s="30" t="s">
        <v>18</v>
      </c>
      <c r="M33" s="126"/>
      <c r="N33" s="37"/>
      <c r="O33" s="30" t="s">
        <v>18</v>
      </c>
      <c r="P33" s="13"/>
      <c r="Q33" s="29"/>
      <c r="R33" s="30" t="s">
        <v>18</v>
      </c>
      <c r="S33" s="13"/>
      <c r="T33" s="29"/>
      <c r="U33" s="30" t="s">
        <v>18</v>
      </c>
      <c r="V33" s="13"/>
      <c r="W33" s="37"/>
      <c r="X33" s="78" t="s">
        <v>18</v>
      </c>
      <c r="Y33" s="79"/>
      <c r="Z33" s="29"/>
      <c r="AA33" s="30" t="s">
        <v>18</v>
      </c>
      <c r="AB33" s="13"/>
      <c r="AC33" s="29"/>
      <c r="AD33" s="72">
        <f>AA36</f>
        <v>31</v>
      </c>
      <c r="AE33" s="13"/>
      <c r="AF33" s="1"/>
      <c r="AG33" s="127"/>
      <c r="AH33" s="127"/>
      <c r="AI33" s="128" t="s">
        <v>91</v>
      </c>
      <c r="AJ33" s="129">
        <f>AJ34-AJ31-AJ32</f>
        <v>13793</v>
      </c>
      <c r="AK33" s="123">
        <f>R30</f>
        <v>1000</v>
      </c>
      <c r="AL33" s="130">
        <f>AJ33-AK33</f>
        <v>12793</v>
      </c>
    </row>
    <row r="34" spans="1:38" ht="19" thickTop="1">
      <c r="A34" s="1"/>
      <c r="B34" s="84"/>
      <c r="C34" s="131" t="s">
        <v>92</v>
      </c>
      <c r="D34" s="86"/>
      <c r="E34" s="86"/>
      <c r="F34" s="86"/>
      <c r="G34" s="86"/>
      <c r="H34" s="86"/>
      <c r="I34" s="86"/>
      <c r="J34" s="79"/>
      <c r="K34" s="132"/>
      <c r="L34" s="72">
        <f>L31+L32</f>
        <v>29204</v>
      </c>
      <c r="M34" s="98"/>
      <c r="N34" s="114"/>
      <c r="O34" s="27">
        <f>O31+O32</f>
        <v>182</v>
      </c>
      <c r="P34" s="28"/>
      <c r="Q34" s="37"/>
      <c r="R34" s="72">
        <f>SUM(R31+R32)</f>
        <v>2242</v>
      </c>
      <c r="S34" s="28"/>
      <c r="T34" s="133"/>
      <c r="U34" s="72">
        <f>U31+U32</f>
        <v>4434</v>
      </c>
      <c r="V34" s="28"/>
      <c r="W34" s="133"/>
      <c r="X34" s="72">
        <f>X31+X32</f>
        <v>7579</v>
      </c>
      <c r="Y34" s="28"/>
      <c r="Z34" s="133"/>
      <c r="AA34" s="104">
        <f>SUM(AA31:AA33)</f>
        <v>14749</v>
      </c>
      <c r="AB34" s="13"/>
      <c r="AC34" s="133"/>
      <c r="AD34" s="48">
        <f>SUM(AD31:AD33)</f>
        <v>49</v>
      </c>
      <c r="AE34" s="13"/>
      <c r="AF34" s="1"/>
      <c r="AG34" s="113" t="s">
        <v>93</v>
      </c>
      <c r="AH34" s="123">
        <f>L24</f>
        <v>18593</v>
      </c>
      <c r="AI34" s="122" t="s">
        <v>93</v>
      </c>
      <c r="AJ34" s="123">
        <f>AH34</f>
        <v>18593</v>
      </c>
      <c r="AK34" s="113"/>
      <c r="AL34" s="113"/>
    </row>
    <row r="35" spans="1:38">
      <c r="A35" s="1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105"/>
      <c r="M35" s="74"/>
      <c r="N35" s="74"/>
      <c r="O35" s="105"/>
      <c r="P35" s="93"/>
      <c r="Q35" s="93"/>
      <c r="R35" s="105"/>
      <c r="S35" s="74"/>
      <c r="T35" s="74"/>
      <c r="U35" s="105"/>
      <c r="V35" s="74"/>
      <c r="W35" s="74"/>
      <c r="X35" s="105"/>
      <c r="Y35" s="74"/>
      <c r="Z35" s="74"/>
      <c r="AA35" s="105"/>
      <c r="AB35" s="74"/>
      <c r="AC35" s="74"/>
      <c r="AD35" s="105"/>
      <c r="AE35" s="74"/>
      <c r="AF35" s="1"/>
    </row>
    <row r="36" spans="1:38">
      <c r="A36" s="1"/>
      <c r="B36" s="134" t="s">
        <v>94</v>
      </c>
      <c r="C36" s="12"/>
      <c r="D36" s="12"/>
      <c r="E36" s="12"/>
      <c r="F36" s="12"/>
      <c r="G36" s="12"/>
      <c r="H36" s="12"/>
      <c r="I36" s="12"/>
      <c r="J36" s="12"/>
      <c r="K36" s="135"/>
      <c r="L36" s="30" t="s">
        <v>18</v>
      </c>
      <c r="M36" s="126"/>
      <c r="N36" s="29"/>
      <c r="O36" s="30" t="s">
        <v>18</v>
      </c>
      <c r="P36" s="13"/>
      <c r="Q36" s="29"/>
      <c r="R36" s="30" t="s">
        <v>18</v>
      </c>
      <c r="S36" s="13"/>
      <c r="T36" s="29"/>
      <c r="U36" s="30" t="s">
        <v>18</v>
      </c>
      <c r="V36" s="13"/>
      <c r="W36" s="29"/>
      <c r="X36" s="30" t="s">
        <v>18</v>
      </c>
      <c r="Y36" s="13"/>
      <c r="Z36" s="29"/>
      <c r="AA36" s="72">
        <f>AA34-AA26</f>
        <v>31</v>
      </c>
      <c r="AB36" s="136"/>
      <c r="AC36" s="137"/>
      <c r="AD36" s="30" t="s">
        <v>18</v>
      </c>
      <c r="AE36" s="13"/>
      <c r="AF36" s="1"/>
    </row>
    <row r="37" spans="1:38">
      <c r="A37" s="1"/>
      <c r="B37" s="134" t="s">
        <v>95</v>
      </c>
      <c r="C37" s="12"/>
      <c r="D37" s="12"/>
      <c r="E37" s="12"/>
      <c r="F37" s="12"/>
      <c r="G37" s="12"/>
      <c r="H37" s="12"/>
      <c r="I37" s="12"/>
      <c r="J37" s="12"/>
      <c r="K37" s="138"/>
      <c r="L37" s="30" t="s">
        <v>18</v>
      </c>
      <c r="M37" s="126"/>
      <c r="N37" s="37"/>
      <c r="O37" s="139">
        <f>O32</f>
        <v>78</v>
      </c>
      <c r="P37" s="86"/>
      <c r="Q37" s="140"/>
      <c r="R37" s="99">
        <f>O37+R32</f>
        <v>599</v>
      </c>
      <c r="S37" s="100"/>
      <c r="T37" s="133"/>
      <c r="U37" s="72">
        <f>R37+U32</f>
        <v>4032</v>
      </c>
      <c r="V37" s="28"/>
      <c r="W37" s="133"/>
      <c r="X37" s="99">
        <f>U37+X32</f>
        <v>10611</v>
      </c>
      <c r="Y37" s="100"/>
      <c r="Z37" s="133"/>
      <c r="AA37" s="30" t="s">
        <v>18</v>
      </c>
      <c r="AB37" s="13"/>
      <c r="AC37" s="37"/>
      <c r="AD37" s="30" t="s">
        <v>18</v>
      </c>
      <c r="AE37" s="13"/>
      <c r="AF37" s="1"/>
    </row>
    <row r="38" spans="1:38">
      <c r="A38" s="1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93"/>
      <c r="M38" s="93"/>
      <c r="N38" s="93"/>
      <c r="O38" s="105"/>
      <c r="P38" s="141"/>
      <c r="Q38" s="141"/>
      <c r="R38" s="105"/>
      <c r="S38" s="141"/>
      <c r="T38" s="141"/>
      <c r="U38" s="141"/>
      <c r="V38" s="141"/>
      <c r="W38" s="141"/>
      <c r="X38" s="105"/>
      <c r="Y38" s="141"/>
      <c r="Z38" s="141"/>
      <c r="AA38" s="93"/>
      <c r="AB38" s="93"/>
      <c r="AC38" s="93"/>
      <c r="AD38" s="93"/>
      <c r="AE38" s="93"/>
      <c r="AF38" s="1"/>
    </row>
  </sheetData>
  <mergeCells count="253">
    <mergeCell ref="AA37:AB37"/>
    <mergeCell ref="AD37:AE37"/>
    <mergeCell ref="B37:J37"/>
    <mergeCell ref="L37:M37"/>
    <mergeCell ref="O37:P37"/>
    <mergeCell ref="R37:S37"/>
    <mergeCell ref="U37:V37"/>
    <mergeCell ref="X37:Y37"/>
    <mergeCell ref="AD34:AE34"/>
    <mergeCell ref="B36:J36"/>
    <mergeCell ref="L36:M36"/>
    <mergeCell ref="O36:P36"/>
    <mergeCell ref="R36:S36"/>
    <mergeCell ref="U36:V36"/>
    <mergeCell ref="X36:Y36"/>
    <mergeCell ref="AA36:AB36"/>
    <mergeCell ref="AD36:AE36"/>
    <mergeCell ref="X33:Y33"/>
    <mergeCell ref="AA33:AB33"/>
    <mergeCell ref="AD33:AE33"/>
    <mergeCell ref="C34:J34"/>
    <mergeCell ref="L34:M34"/>
    <mergeCell ref="O34:P34"/>
    <mergeCell ref="R34:S34"/>
    <mergeCell ref="U34:V34"/>
    <mergeCell ref="X34:Y34"/>
    <mergeCell ref="AA34:AB34"/>
    <mergeCell ref="U32:V32"/>
    <mergeCell ref="X32:Y32"/>
    <mergeCell ref="AA32:AB32"/>
    <mergeCell ref="AD32:AE32"/>
    <mergeCell ref="C33:E33"/>
    <mergeCell ref="G33:J33"/>
    <mergeCell ref="L33:M33"/>
    <mergeCell ref="O33:P33"/>
    <mergeCell ref="R33:S33"/>
    <mergeCell ref="U33:V33"/>
    <mergeCell ref="R31:S31"/>
    <mergeCell ref="U31:V31"/>
    <mergeCell ref="X31:Y31"/>
    <mergeCell ref="AA31:AB31"/>
    <mergeCell ref="AD31:AE31"/>
    <mergeCell ref="C32:E32"/>
    <mergeCell ref="G32:J32"/>
    <mergeCell ref="L32:M32"/>
    <mergeCell ref="O32:P32"/>
    <mergeCell ref="R32:S32"/>
    <mergeCell ref="AA29:AB29"/>
    <mergeCell ref="AD29:AE29"/>
    <mergeCell ref="G30:J30"/>
    <mergeCell ref="L30:M30"/>
    <mergeCell ref="O30:P30"/>
    <mergeCell ref="R30:S30"/>
    <mergeCell ref="U30:V30"/>
    <mergeCell ref="X30:Y30"/>
    <mergeCell ref="AA30:AB30"/>
    <mergeCell ref="AD30:AE30"/>
    <mergeCell ref="U28:V28"/>
    <mergeCell ref="X28:Y28"/>
    <mergeCell ref="AA28:AB28"/>
    <mergeCell ref="AD28:AE28"/>
    <mergeCell ref="G29:J29"/>
    <mergeCell ref="L29:M29"/>
    <mergeCell ref="O29:P29"/>
    <mergeCell ref="R29:S29"/>
    <mergeCell ref="U29:V29"/>
    <mergeCell ref="X29:Y29"/>
    <mergeCell ref="B28:B34"/>
    <mergeCell ref="C28:C30"/>
    <mergeCell ref="G28:J28"/>
    <mergeCell ref="L28:M28"/>
    <mergeCell ref="O28:P28"/>
    <mergeCell ref="R28:S28"/>
    <mergeCell ref="C31:F31"/>
    <mergeCell ref="G31:J31"/>
    <mergeCell ref="L31:M31"/>
    <mergeCell ref="O31:P31"/>
    <mergeCell ref="AA25:AB25"/>
    <mergeCell ref="AD25:AE25"/>
    <mergeCell ref="C26:J26"/>
    <mergeCell ref="L26:M26"/>
    <mergeCell ref="O26:P26"/>
    <mergeCell ref="R26:S26"/>
    <mergeCell ref="U26:V26"/>
    <mergeCell ref="X26:Y26"/>
    <mergeCell ref="AA26:AB26"/>
    <mergeCell ref="AD26:AE26"/>
    <mergeCell ref="G25:J25"/>
    <mergeCell ref="L25:M25"/>
    <mergeCell ref="O25:P25"/>
    <mergeCell ref="R25:S25"/>
    <mergeCell ref="U25:V25"/>
    <mergeCell ref="X25:Y25"/>
    <mergeCell ref="AA23:AB23"/>
    <mergeCell ref="AD23:AE23"/>
    <mergeCell ref="G24:J24"/>
    <mergeCell ref="L24:M24"/>
    <mergeCell ref="O24:P24"/>
    <mergeCell ref="R24:S24"/>
    <mergeCell ref="U24:V24"/>
    <mergeCell ref="X24:Y24"/>
    <mergeCell ref="AA24:AB24"/>
    <mergeCell ref="AD24:AE24"/>
    <mergeCell ref="G23:J23"/>
    <mergeCell ref="L23:M23"/>
    <mergeCell ref="O23:P23"/>
    <mergeCell ref="R23:S23"/>
    <mergeCell ref="U23:V23"/>
    <mergeCell ref="X23:Y23"/>
    <mergeCell ref="AD21:AE21"/>
    <mergeCell ref="G22:J22"/>
    <mergeCell ref="L22:M22"/>
    <mergeCell ref="O22:P22"/>
    <mergeCell ref="R22:S22"/>
    <mergeCell ref="U22:V22"/>
    <mergeCell ref="X22:Y22"/>
    <mergeCell ref="AA22:AB22"/>
    <mergeCell ref="AD22:AE22"/>
    <mergeCell ref="AA20:AB20"/>
    <mergeCell ref="AD20:AE20"/>
    <mergeCell ref="E21:F21"/>
    <mergeCell ref="G21:J21"/>
    <mergeCell ref="L21:M21"/>
    <mergeCell ref="O21:P21"/>
    <mergeCell ref="R21:S21"/>
    <mergeCell ref="U21:V21"/>
    <mergeCell ref="X21:Y21"/>
    <mergeCell ref="AA21:AB21"/>
    <mergeCell ref="G20:J20"/>
    <mergeCell ref="L20:M20"/>
    <mergeCell ref="O20:P20"/>
    <mergeCell ref="R20:S20"/>
    <mergeCell ref="U20:V20"/>
    <mergeCell ref="X20:Y20"/>
    <mergeCell ref="AA18:AB18"/>
    <mergeCell ref="AD18:AE18"/>
    <mergeCell ref="G19:J19"/>
    <mergeCell ref="L19:M19"/>
    <mergeCell ref="O19:P19"/>
    <mergeCell ref="R19:S19"/>
    <mergeCell ref="U19:V19"/>
    <mergeCell ref="X19:Y19"/>
    <mergeCell ref="AA19:AB19"/>
    <mergeCell ref="AD19:AE19"/>
    <mergeCell ref="G18:J18"/>
    <mergeCell ref="L18:M18"/>
    <mergeCell ref="O18:P18"/>
    <mergeCell ref="R18:S18"/>
    <mergeCell ref="U18:V18"/>
    <mergeCell ref="X18:Y18"/>
    <mergeCell ref="AA16:AB16"/>
    <mergeCell ref="AD16:AE16"/>
    <mergeCell ref="G17:J17"/>
    <mergeCell ref="L17:M17"/>
    <mergeCell ref="O17:P17"/>
    <mergeCell ref="R17:S17"/>
    <mergeCell ref="U17:V17"/>
    <mergeCell ref="X17:Y17"/>
    <mergeCell ref="AA17:AB17"/>
    <mergeCell ref="AD17:AE17"/>
    <mergeCell ref="G16:J16"/>
    <mergeCell ref="L16:M16"/>
    <mergeCell ref="O16:P16"/>
    <mergeCell ref="R16:S16"/>
    <mergeCell ref="U16:V16"/>
    <mergeCell ref="X16:Y16"/>
    <mergeCell ref="AA14:AB14"/>
    <mergeCell ref="AD14:AE14"/>
    <mergeCell ref="G15:J15"/>
    <mergeCell ref="L15:M15"/>
    <mergeCell ref="O15:P15"/>
    <mergeCell ref="R15:S15"/>
    <mergeCell ref="U15:V15"/>
    <mergeCell ref="X15:Y15"/>
    <mergeCell ref="AA15:AB15"/>
    <mergeCell ref="AD15:AE15"/>
    <mergeCell ref="G14:J14"/>
    <mergeCell ref="L14:M14"/>
    <mergeCell ref="O14:P14"/>
    <mergeCell ref="R14:S14"/>
    <mergeCell ref="U14:V14"/>
    <mergeCell ref="X14:Y14"/>
    <mergeCell ref="AA12:AB12"/>
    <mergeCell ref="AD12:AE12"/>
    <mergeCell ref="G13:J13"/>
    <mergeCell ref="L13:M13"/>
    <mergeCell ref="O13:P13"/>
    <mergeCell ref="R13:S13"/>
    <mergeCell ref="U13:V13"/>
    <mergeCell ref="X13:Y13"/>
    <mergeCell ref="AA13:AB13"/>
    <mergeCell ref="AD13:AE13"/>
    <mergeCell ref="G12:J12"/>
    <mergeCell ref="L12:M12"/>
    <mergeCell ref="O12:P12"/>
    <mergeCell ref="R12:S12"/>
    <mergeCell ref="U12:V12"/>
    <mergeCell ref="X12:Y12"/>
    <mergeCell ref="AA10:AB10"/>
    <mergeCell ref="AD10:AE10"/>
    <mergeCell ref="G11:J11"/>
    <mergeCell ref="L11:M11"/>
    <mergeCell ref="O11:P11"/>
    <mergeCell ref="R11:S11"/>
    <mergeCell ref="U11:V11"/>
    <mergeCell ref="X11:Y11"/>
    <mergeCell ref="AA11:AB11"/>
    <mergeCell ref="AD11:AE11"/>
    <mergeCell ref="G10:J10"/>
    <mergeCell ref="L10:M10"/>
    <mergeCell ref="O10:P10"/>
    <mergeCell ref="R10:S10"/>
    <mergeCell ref="U10:V10"/>
    <mergeCell ref="X10:Y10"/>
    <mergeCell ref="AD8:AE8"/>
    <mergeCell ref="G9:J9"/>
    <mergeCell ref="L9:M9"/>
    <mergeCell ref="O9:P9"/>
    <mergeCell ref="R9:S9"/>
    <mergeCell ref="U9:V9"/>
    <mergeCell ref="X9:Y9"/>
    <mergeCell ref="AA9:AB9"/>
    <mergeCell ref="AD9:AE9"/>
    <mergeCell ref="X7:Y7"/>
    <mergeCell ref="AA7:AB7"/>
    <mergeCell ref="AD7:AE7"/>
    <mergeCell ref="G8:J8"/>
    <mergeCell ref="L8:M8"/>
    <mergeCell ref="O8:P8"/>
    <mergeCell ref="R8:S8"/>
    <mergeCell ref="U8:V8"/>
    <mergeCell ref="X8:Y8"/>
    <mergeCell ref="AA8:AB8"/>
    <mergeCell ref="Z5:AB5"/>
    <mergeCell ref="AC5:AE5"/>
    <mergeCell ref="B7:B26"/>
    <mergeCell ref="C7:C24"/>
    <mergeCell ref="D7:D21"/>
    <mergeCell ref="G7:J7"/>
    <mergeCell ref="L7:M7"/>
    <mergeCell ref="O7:P7"/>
    <mergeCell ref="R7:S7"/>
    <mergeCell ref="U7:V7"/>
    <mergeCell ref="B1:G1"/>
    <mergeCell ref="B4:J4"/>
    <mergeCell ref="AB4:AD4"/>
    <mergeCell ref="B5:F5"/>
    <mergeCell ref="G5:J5"/>
    <mergeCell ref="K5:M5"/>
    <mergeCell ref="N5:P5"/>
    <mergeCell ref="Q5:S5"/>
    <mergeCell ref="T5:V5"/>
    <mergeCell ref="W5:Y5"/>
  </mergeCells>
  <phoneticPr fontId="2"/>
  <pageMargins left="0.7" right="0.7" top="0.75" bottom="0.75" header="0.3" footer="0.3"/>
  <pageSetup paperSize="8" scale="7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H30No.1</vt:lpstr>
      <vt:lpstr>H30No.1!Print_Area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2022-04-04T01:38:28Z</dcterms:created>
  <dcterms:modified xsi:type="dcterms:W3CDTF">2022-04-04T01:39:24Z</dcterms:modified>
</cp:coreProperties>
</file>