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itomakoto/斉藤計画事務所 Dropbox/再開発スクール/01_2020再開発スクール/300講義テキスト2020/11_実技Ⅰ/04_エクセル データ/"/>
    </mc:Choice>
  </mc:AlternateContent>
  <xr:revisionPtr revIDLastSave="0" documentId="13_ncr:1_{511BF14F-B0CD-8443-9464-3D190EA1FD37}" xr6:coauthVersionLast="47" xr6:coauthVersionMax="47" xr10:uidLastSave="{00000000-0000-0000-0000-000000000000}"/>
  <bookViews>
    <workbookView xWindow="11100" yWindow="980" windowWidth="21400" windowHeight="22820" activeTab="1" xr2:uid="{7C76D0CA-EA20-5D4C-A9F0-8FAF3385FDC4}"/>
  </bookViews>
  <sheets>
    <sheet name="H24（2012）No.2" sheetId="1" r:id="rId1"/>
    <sheet name="H26(2014)No.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35" i="2" l="1"/>
  <c r="Q35" i="2"/>
  <c r="O35" i="2"/>
  <c r="M35" i="2"/>
  <c r="K35" i="2"/>
  <c r="I35" i="2"/>
  <c r="G35" i="2"/>
  <c r="S32" i="2"/>
  <c r="S37" i="2" s="1"/>
  <c r="S40" i="2" s="1"/>
  <c r="G32" i="2"/>
  <c r="Q30" i="2"/>
  <c r="O30" i="2"/>
  <c r="S25" i="2"/>
  <c r="O24" i="2"/>
  <c r="O32" i="2" s="1"/>
  <c r="O37" i="2" s="1"/>
  <c r="M24" i="2"/>
  <c r="K24" i="2"/>
  <c r="I23" i="2"/>
  <c r="I22" i="2"/>
  <c r="I32" i="2" s="1"/>
  <c r="I37" i="2" s="1"/>
  <c r="I21" i="2"/>
  <c r="I19" i="2"/>
  <c r="O17" i="2"/>
  <c r="S16" i="2"/>
  <c r="S17" i="2" s="1"/>
  <c r="S19" i="2" s="1"/>
  <c r="S21" i="2" s="1"/>
  <c r="O16" i="2"/>
  <c r="I16" i="2"/>
  <c r="I17" i="2" s="1"/>
  <c r="K15" i="2"/>
  <c r="Q14" i="2"/>
  <c r="Q13" i="2"/>
  <c r="G13" i="2"/>
  <c r="K11" i="2"/>
  <c r="M10" i="2"/>
  <c r="M26" i="2" s="1"/>
  <c r="G9" i="2"/>
  <c r="K8" i="2"/>
  <c r="G8" i="2" s="1"/>
  <c r="Q7" i="2"/>
  <c r="Q24" i="2" s="1"/>
  <c r="Q32" i="2" s="1"/>
  <c r="O7" i="2"/>
  <c r="M7" i="2"/>
  <c r="I6" i="2"/>
  <c r="G6" i="2"/>
  <c r="G5" i="2"/>
  <c r="G16" i="2" l="1"/>
  <c r="I40" i="2"/>
  <c r="M32" i="2"/>
  <c r="M37" i="2" s="1"/>
  <c r="I38" i="2"/>
  <c r="I42" i="2" s="1"/>
  <c r="M16" i="2"/>
  <c r="Q16" i="2"/>
  <c r="K16" i="2"/>
  <c r="K25" i="2"/>
  <c r="K32" i="2" s="1"/>
  <c r="K37" i="2" s="1"/>
  <c r="K17" i="2" l="1"/>
  <c r="Q17" i="2"/>
  <c r="M17" i="2"/>
  <c r="K18" i="2"/>
  <c r="G17" i="2" l="1"/>
  <c r="G19" i="2" s="1"/>
  <c r="K19" i="2"/>
  <c r="K21" i="2" s="1"/>
  <c r="K38" i="2" s="1"/>
  <c r="K40" i="2" l="1"/>
  <c r="K42" i="2"/>
  <c r="M18" i="2" l="1"/>
  <c r="M19" i="2" s="1"/>
  <c r="M21" i="2" s="1"/>
  <c r="M38" i="2" s="1"/>
  <c r="M40" i="2" s="1"/>
  <c r="M42" i="2" l="1"/>
  <c r="O18" i="2" l="1"/>
  <c r="O19" i="2" s="1"/>
  <c r="O21" i="2" s="1"/>
  <c r="O38" i="2" s="1"/>
  <c r="O40" i="2" s="1"/>
  <c r="O42" i="2" l="1"/>
  <c r="Q18" i="2" l="1"/>
  <c r="Q19" i="2" s="1"/>
  <c r="Q21" i="2" s="1"/>
  <c r="Q36" i="2" s="1"/>
  <c r="Q20" i="2"/>
  <c r="G36" i="2" l="1"/>
  <c r="G37" i="2" s="1"/>
  <c r="Q37" i="2"/>
  <c r="Q40" i="2" s="1"/>
  <c r="Q41" i="2" s="1"/>
  <c r="P33" i="1"/>
  <c r="L33" i="1"/>
  <c r="L29" i="1"/>
  <c r="L30" i="1" s="1"/>
  <c r="L35" i="1" s="1"/>
  <c r="J29" i="1"/>
  <c r="J30" i="1" s="1"/>
  <c r="J35" i="1" s="1"/>
  <c r="H28" i="1"/>
  <c r="H27" i="1"/>
  <c r="F24" i="1"/>
  <c r="N17" i="1"/>
  <c r="J17" i="1"/>
  <c r="J18" i="1" s="1"/>
  <c r="L16" i="1"/>
  <c r="L17" i="1" s="1"/>
  <c r="L18" i="1" s="1"/>
  <c r="L15" i="1"/>
  <c r="J15" i="1"/>
  <c r="H13" i="1"/>
  <c r="H10" i="1"/>
  <c r="H26" i="1" s="1"/>
  <c r="H9" i="1"/>
  <c r="H17" i="1" s="1"/>
  <c r="F7" i="1"/>
  <c r="F23" i="1" s="1"/>
  <c r="F30" i="1" s="1"/>
  <c r="F35" i="1" s="1"/>
  <c r="P29" i="1" l="1"/>
  <c r="P10" i="1"/>
  <c r="P17" i="1" s="1"/>
  <c r="H18" i="1"/>
  <c r="F17" i="1"/>
  <c r="H25" i="1"/>
  <c r="H30" i="1" s="1"/>
  <c r="H35" i="1" s="1"/>
  <c r="N18" i="1"/>
  <c r="N26" i="1"/>
  <c r="N30" i="1" s="1"/>
  <c r="P26" i="1" l="1"/>
  <c r="P30" i="1" s="1"/>
  <c r="F18" i="1"/>
  <c r="P18" i="1" s="1"/>
  <c r="F20" i="1"/>
  <c r="F22" i="1" l="1"/>
  <c r="F36" i="1" l="1"/>
  <c r="F38" i="1" l="1"/>
  <c r="H19" i="1"/>
  <c r="F37" i="1"/>
  <c r="H20" i="1" l="1"/>
  <c r="H22" i="1" l="1"/>
  <c r="H36" i="1" l="1"/>
  <c r="H37" i="1" l="1"/>
  <c r="H38" i="1"/>
  <c r="J19" i="1" l="1"/>
  <c r="J20" i="1" l="1"/>
  <c r="J22" i="1" l="1"/>
  <c r="J36" i="1" l="1"/>
  <c r="J37" i="1" l="1"/>
  <c r="J38" i="1"/>
  <c r="L19" i="1" l="1"/>
  <c r="L20" i="1" l="1"/>
  <c r="L22" i="1" l="1"/>
  <c r="L36" i="1" l="1"/>
  <c r="L37" i="1" l="1"/>
  <c r="P36" i="1"/>
  <c r="L38" i="1"/>
  <c r="N21" i="1" l="1"/>
  <c r="N19" i="1"/>
  <c r="N20" i="1" l="1"/>
  <c r="P19" i="1"/>
  <c r="N22" i="1" l="1"/>
  <c r="P20" i="1"/>
  <c r="N34" i="1" l="1"/>
  <c r="P22" i="1"/>
  <c r="N35" i="1" l="1"/>
  <c r="P34" i="1"/>
  <c r="N37" i="1" l="1"/>
  <c r="P37" i="1" s="1"/>
  <c r="P35" i="1"/>
</calcChain>
</file>

<file path=xl/sharedStrings.xml><?xml version="1.0" encoding="utf-8"?>
<sst xmlns="http://schemas.openxmlformats.org/spreadsheetml/2006/main" count="291" uniqueCount="144">
  <si>
    <t>再開発スクール 実技 H24No.2 年度別資金計画（解答）</t>
  </si>
  <si>
    <t>年度別資金計画 　　　　　　　　　　　　　　　　　　　　　　　　　　　　　　　　　　　　　　　　　　　　　　　　　　　　　　　　　　　　　　　　　　　　　　　　  (単位：百万円)</t>
  </si>
  <si>
    <t>初年度</t>
  </si>
  <si>
    <t>２年度</t>
  </si>
  <si>
    <t>３年度</t>
  </si>
  <si>
    <t>４年度</t>
  </si>
  <si>
    <t>最終年度</t>
  </si>
  <si>
    <t>合計</t>
  </si>
  <si>
    <t>支出</t>
  </si>
  <si>
    <t>a 調査設計計画費</t>
  </si>
  <si>
    <t>事業計画作成費</t>
  </si>
  <si>
    <t>（1）</t>
  </si>
  <si>
    <t>地盤調査費</t>
  </si>
  <si>
    <t>建築設計費</t>
  </si>
  <si>
    <t>（2）</t>
  </si>
  <si>
    <t>権利変換計画作成費</t>
  </si>
  <si>
    <t>（3）</t>
  </si>
  <si>
    <t>（4）</t>
  </si>
  <si>
    <t>b 土地整備費</t>
  </si>
  <si>
    <t>除却・整地費</t>
  </si>
  <si>
    <t>仮設店舗設置費</t>
  </si>
  <si>
    <t>c 補償費</t>
  </si>
  <si>
    <t>都市再開発法第91条補償</t>
  </si>
  <si>
    <t>（5）</t>
  </si>
  <si>
    <t>都市再開発法第97条補償</t>
  </si>
  <si>
    <t>d 施設建築物工事費
 （施設建築物延べ面積×施設建築物工事費単価）</t>
  </si>
  <si>
    <t>（6）</t>
  </si>
  <si>
    <t>（7）</t>
  </si>
  <si>
    <t>e 防災広場整備費
 （防災広場整備面積×防災広場整備費単価）</t>
  </si>
  <si>
    <t>（8）</t>
  </si>
  <si>
    <t>a～eの小計</t>
  </si>
  <si>
    <t>事務費</t>
  </si>
  <si>
    <t>（9）</t>
  </si>
  <si>
    <t>（10）</t>
  </si>
  <si>
    <t>金利</t>
  </si>
  <si>
    <t>（11）</t>
  </si>
  <si>
    <t>支出金合計</t>
  </si>
  <si>
    <t>（12）</t>
  </si>
  <si>
    <t>（13）</t>
  </si>
  <si>
    <t>借入金償還金</t>
  </si>
  <si>
    <t>（14）</t>
  </si>
  <si>
    <t>支出総計</t>
  </si>
  <si>
    <t>（15）</t>
  </si>
  <si>
    <t>収入</t>
  </si>
  <si>
    <t>補助金</t>
  </si>
  <si>
    <t>調査設計
 計画費</t>
  </si>
  <si>
    <t>（16）</t>
  </si>
  <si>
    <t>土地整備費</t>
  </si>
  <si>
    <t>（17）</t>
  </si>
  <si>
    <t>共同施設整備費</t>
  </si>
  <si>
    <t>（18）</t>
  </si>
  <si>
    <t>（19）</t>
  </si>
  <si>
    <t>補助金 計</t>
  </si>
  <si>
    <t>（20）</t>
  </si>
  <si>
    <t>（21）</t>
  </si>
  <si>
    <t>公共施設管
 理者負担金</t>
  </si>
  <si>
    <t>用地費</t>
  </si>
  <si>
    <t>（22）</t>
  </si>
  <si>
    <t>整備費</t>
  </si>
  <si>
    <t>負担金 計</t>
  </si>
  <si>
    <t>（23）</t>
  </si>
  <si>
    <t>保留床処分金</t>
  </si>
  <si>
    <t>（24）</t>
  </si>
  <si>
    <t>収入金合計</t>
  </si>
  <si>
    <t>（25）</t>
  </si>
  <si>
    <t>（26）</t>
  </si>
  <si>
    <t>当年度借入金</t>
  </si>
  <si>
    <t>（27）</t>
  </si>
  <si>
    <t>収入総計</t>
  </si>
  <si>
    <t>（28）</t>
  </si>
  <si>
    <t>（29）</t>
  </si>
  <si>
    <t>累積借入金残額</t>
  </si>
  <si>
    <t>（30）</t>
  </si>
  <si>
    <t>-</t>
  </si>
  <si>
    <t>再開発スクール 実技 H26No.2　 年度別資金計画（解答）</t>
  </si>
  <si>
    <t>実施設計</t>
  </si>
  <si>
    <t>除却</t>
  </si>
  <si>
    <t>竣工</t>
  </si>
  <si>
    <t>表3：年度別資金計画表（百万円）</t>
  </si>
  <si>
    <t>組合設立</t>
  </si>
  <si>
    <t>権利変換認可</t>
  </si>
  <si>
    <t>工事着工</t>
  </si>
  <si>
    <t>総合計</t>
  </si>
  <si>
    <t>2年度</t>
  </si>
  <si>
    <t>3年度</t>
  </si>
  <si>
    <t>4年度</t>
  </si>
  <si>
    <t>5年度</t>
  </si>
  <si>
    <t>6年度</t>
  </si>
  <si>
    <t>1．調査設計計画費</t>
  </si>
  <si>
    <t>1．事業計画作成費</t>
  </si>
  <si>
    <t>－</t>
  </si>
  <si>
    <t>2．地盤調査費</t>
  </si>
  <si>
    <t>⑨</t>
  </si>
  <si>
    <t>3．建築設計費</t>
  </si>
  <si>
    <t>⑩</t>
  </si>
  <si>
    <t>⑪</t>
  </si>
  <si>
    <t>4．権利変換計画作成費</t>
  </si>
  <si>
    <t>⑫</t>
  </si>
  <si>
    <t>5．その他調査費</t>
  </si>
  <si>
    <t>2．土地整備費</t>
  </si>
  <si>
    <t>⑬</t>
  </si>
  <si>
    <t>3．補償費</t>
  </si>
  <si>
    <t>1．法第91条補償費</t>
  </si>
  <si>
    <t>2．法第97条補償費</t>
  </si>
  <si>
    <t>4．工事費</t>
  </si>
  <si>
    <t>1．施設建築物工事費</t>
  </si>
  <si>
    <t>⑭</t>
  </si>
  <si>
    <t>2．道路工事費</t>
  </si>
  <si>
    <t>⑮</t>
  </si>
  <si>
    <t>5．営繕費</t>
  </si>
  <si>
    <t>⑯</t>
  </si>
  <si>
    <t>（ア）1．～5．合計</t>
  </si>
  <si>
    <t>6．事務費</t>
  </si>
  <si>
    <t>⑰</t>
  </si>
  <si>
    <t>7．借入金利子</t>
  </si>
  <si>
    <t>⑱</t>
  </si>
  <si>
    <t>⑲</t>
  </si>
  <si>
    <t>⑳</t>
  </si>
  <si>
    <t>㉑</t>
  </si>
  <si>
    <t xml:space="preserve">      （イ）1．～７．合計</t>
  </si>
  <si>
    <t>㉒</t>
  </si>
  <si>
    <t>8．借入金償還金</t>
  </si>
  <si>
    <t>㉓</t>
  </si>
  <si>
    <t>㉔</t>
  </si>
  <si>
    <t>2．残留者建物補償費相当額</t>
  </si>
  <si>
    <t>㉕</t>
  </si>
  <si>
    <t>3．法第97条補償費</t>
  </si>
  <si>
    <t>4．共同施設設備費</t>
  </si>
  <si>
    <t>㉖</t>
  </si>
  <si>
    <t>5．仮設店舗設置費</t>
  </si>
  <si>
    <t>Ａ補助金 合計</t>
  </si>
  <si>
    <t>㉗</t>
  </si>
  <si>
    <t>1．都市計画道路 用地費・補償費等</t>
  </si>
  <si>
    <t>2．都市計画道路整備費</t>
  </si>
  <si>
    <t>Ｂ公共施設管理者負担金 合計</t>
  </si>
  <si>
    <t>Ｃ保留床処分金</t>
  </si>
  <si>
    <t>㉘</t>
  </si>
  <si>
    <t>（ウ）Ａ+Ｂ+Ｃ 合計</t>
  </si>
  <si>
    <t>Ｄ借入金</t>
  </si>
  <si>
    <t>Ｅ前年度繰越金</t>
  </si>
  <si>
    <t>㉙</t>
  </si>
  <si>
    <t>㉚</t>
  </si>
  <si>
    <t>次年度繰越金（各年度の収入金合計-支出金合計）</t>
  </si>
  <si>
    <t>年度末での累積借入金残額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</si>
</sst>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  <family val="2"/>
    </font>
    <font>
      <sz val="11"/>
      <color rgb="FF000000"/>
      <name val="游ゴシック"/>
      <family val="3"/>
      <charset val="128"/>
    </font>
    <font>
      <sz val="6"/>
      <name val="Tsukushi A Round Gothic Bold"/>
      <family val="3"/>
      <charset val="128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entury"/>
      <family val="1"/>
    </font>
    <font>
      <sz val="11"/>
      <color rgb="FF000000"/>
      <name val="Meiryo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</fills>
  <borders count="5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double">
        <color rgb="FF000000"/>
      </bottom>
      <diagonal/>
    </border>
    <border>
      <left/>
      <right style="thick">
        <color rgb="FF000000"/>
      </right>
      <top style="thick">
        <color rgb="FF000000"/>
      </top>
      <bottom style="double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/>
    <xf numFmtId="0" fontId="5" fillId="0" borderId="2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3" fontId="6" fillId="0" borderId="10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0" fontId="5" fillId="0" borderId="6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2" borderId="9" xfId="0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0" fontId="5" fillId="2" borderId="0" xfId="0" applyFont="1" applyFill="1" applyAlignment="1">
      <alignment horizontal="center"/>
    </xf>
    <xf numFmtId="3" fontId="5" fillId="0" borderId="4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3" fontId="5" fillId="0" borderId="25" xfId="0" applyNumberFormat="1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0" xfId="0" applyFont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0" fontId="5" fillId="2" borderId="26" xfId="0" applyFont="1" applyFill="1" applyBorder="1" applyAlignment="1">
      <alignment horizontal="center"/>
    </xf>
    <xf numFmtId="0" fontId="6" fillId="0" borderId="27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0" fontId="5" fillId="2" borderId="30" xfId="0" applyFont="1" applyFill="1" applyBorder="1" applyAlignment="1">
      <alignment horizontal="center"/>
    </xf>
    <xf numFmtId="0" fontId="5" fillId="0" borderId="31" xfId="0" applyFont="1" applyBorder="1" applyAlignment="1">
      <alignment horizontal="right"/>
    </xf>
    <xf numFmtId="3" fontId="5" fillId="0" borderId="31" xfId="0" applyNumberFormat="1" applyFont="1" applyBorder="1" applyAlignment="1">
      <alignment horizontal="right"/>
    </xf>
    <xf numFmtId="3" fontId="5" fillId="0" borderId="30" xfId="0" applyNumberFormat="1" applyFont="1" applyBorder="1" applyAlignment="1">
      <alignment horizontal="right"/>
    </xf>
    <xf numFmtId="0" fontId="5" fillId="0" borderId="17" xfId="0" applyFont="1" applyBorder="1" applyAlignment="1">
      <alignment vertical="center"/>
    </xf>
    <xf numFmtId="0" fontId="6" fillId="2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right"/>
    </xf>
    <xf numFmtId="0" fontId="5" fillId="2" borderId="16" xfId="0" applyFont="1" applyFill="1" applyBorder="1" applyAlignment="1">
      <alignment horizontal="center"/>
    </xf>
    <xf numFmtId="0" fontId="5" fillId="0" borderId="6" xfId="0" applyFont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1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2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3" fontId="5" fillId="0" borderId="0" xfId="0" applyNumberFormat="1" applyFont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0" fontId="5" fillId="2" borderId="5" xfId="0" applyFont="1" applyFill="1" applyBorder="1" applyAlignment="1">
      <alignment horizontal="center"/>
    </xf>
    <xf numFmtId="3" fontId="6" fillId="0" borderId="6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 vertical="center"/>
    </xf>
    <xf numFmtId="0" fontId="3" fillId="0" borderId="24" xfId="0" applyFont="1" applyBorder="1"/>
    <xf numFmtId="0" fontId="3" fillId="0" borderId="25" xfId="0" applyFont="1" applyBorder="1"/>
    <xf numFmtId="0" fontId="5" fillId="0" borderId="3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Border="1"/>
    <xf numFmtId="0" fontId="3" fillId="0" borderId="21" xfId="0" applyFont="1" applyBorder="1"/>
    <xf numFmtId="0" fontId="5" fillId="0" borderId="8" xfId="0" applyFont="1" applyBorder="1" applyAlignment="1">
      <alignment vertical="center"/>
    </xf>
    <xf numFmtId="0" fontId="3" fillId="0" borderId="11" xfId="0" applyFont="1" applyBorder="1"/>
    <xf numFmtId="0" fontId="5" fillId="0" borderId="14" xfId="0" applyFont="1" applyBorder="1" applyAlignment="1">
      <alignment vertical="center"/>
    </xf>
    <xf numFmtId="0" fontId="3" fillId="0" borderId="15" xfId="0" applyFont="1" applyBorder="1"/>
    <xf numFmtId="0" fontId="5" fillId="0" borderId="22" xfId="0" applyFont="1" applyBorder="1" applyAlignment="1">
      <alignment horizontal="center" vertical="center"/>
    </xf>
    <xf numFmtId="0" fontId="3" fillId="0" borderId="23" xfId="0" applyFont="1" applyBorder="1"/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28" xfId="0" applyFont="1" applyBorder="1"/>
    <xf numFmtId="0" fontId="3" fillId="0" borderId="29" xfId="0" applyFont="1" applyBorder="1"/>
    <xf numFmtId="0" fontId="5" fillId="0" borderId="13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vertical="top"/>
    </xf>
    <xf numFmtId="0" fontId="5" fillId="0" borderId="22" xfId="0" applyFont="1" applyBorder="1" applyAlignment="1">
      <alignment vertical="center"/>
    </xf>
    <xf numFmtId="0" fontId="5" fillId="0" borderId="7" xfId="0" applyFont="1" applyBorder="1" applyAlignment="1">
      <alignment horizontal="center" vertical="center" textRotation="255"/>
    </xf>
    <xf numFmtId="0" fontId="5" fillId="0" borderId="7" xfId="0" applyFont="1" applyBorder="1" applyAlignment="1">
      <alignment vertical="top"/>
    </xf>
    <xf numFmtId="0" fontId="3" fillId="0" borderId="8" xfId="0" applyFont="1" applyBorder="1"/>
    <xf numFmtId="0" fontId="1" fillId="0" borderId="0" xfId="0" applyFont="1"/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4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/>
    </xf>
    <xf numFmtId="0" fontId="7" fillId="0" borderId="33" xfId="0" applyFont="1" applyBorder="1" applyAlignment="1">
      <alignment horizontal="left"/>
    </xf>
    <xf numFmtId="0" fontId="3" fillId="0" borderId="34" xfId="0" applyFont="1" applyBorder="1"/>
    <xf numFmtId="0" fontId="3" fillId="0" borderId="35" xfId="0" applyFont="1" applyBorder="1"/>
    <xf numFmtId="0" fontId="1" fillId="0" borderId="34" xfId="0" applyFont="1" applyBorder="1" applyAlignment="1">
      <alignment horizontal="center"/>
    </xf>
    <xf numFmtId="0" fontId="3" fillId="0" borderId="36" xfId="0" applyFont="1" applyBorder="1"/>
    <xf numFmtId="0" fontId="5" fillId="0" borderId="37" xfId="0" applyFont="1" applyBorder="1" applyAlignment="1">
      <alignment horizontal="center" vertical="center" textRotation="255"/>
    </xf>
    <xf numFmtId="0" fontId="5" fillId="0" borderId="2" xfId="0" applyFont="1" applyBorder="1"/>
    <xf numFmtId="0" fontId="5" fillId="0" borderId="7" xfId="0" applyFont="1" applyBorder="1"/>
    <xf numFmtId="0" fontId="5" fillId="0" borderId="18" xfId="0" applyFont="1" applyBorder="1" applyAlignment="1">
      <alignment vertical="top"/>
    </xf>
    <xf numFmtId="0" fontId="5" fillId="0" borderId="6" xfId="0" applyFont="1" applyBorder="1"/>
    <xf numFmtId="0" fontId="5" fillId="0" borderId="0" xfId="0" applyFont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8" fillId="0" borderId="0" xfId="0" applyFont="1"/>
    <xf numFmtId="0" fontId="3" fillId="0" borderId="37" xfId="0" applyFont="1" applyBorder="1"/>
    <xf numFmtId="0" fontId="3" fillId="0" borderId="20" xfId="0" applyFont="1" applyBorder="1"/>
    <xf numFmtId="0" fontId="3" fillId="0" borderId="18" xfId="0" applyFont="1" applyBorder="1"/>
    <xf numFmtId="0" fontId="5" fillId="0" borderId="26" xfId="0" applyFont="1" applyBorder="1" applyAlignment="1">
      <alignment horizontal="center" vertical="center"/>
    </xf>
    <xf numFmtId="0" fontId="5" fillId="2" borderId="1" xfId="0" applyFont="1" applyFill="1" applyBorder="1"/>
    <xf numFmtId="0" fontId="5" fillId="0" borderId="18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40" xfId="0" applyFont="1" applyBorder="1" applyAlignment="1">
      <alignment horizontal="right"/>
    </xf>
    <xf numFmtId="1" fontId="6" fillId="0" borderId="6" xfId="0" applyNumberFormat="1" applyFont="1" applyBorder="1" applyAlignment="1">
      <alignment horizontal="right"/>
    </xf>
    <xf numFmtId="0" fontId="6" fillId="0" borderId="38" xfId="0" applyFont="1" applyBorder="1" applyAlignment="1">
      <alignment horizontal="right"/>
    </xf>
    <xf numFmtId="3" fontId="6" fillId="0" borderId="25" xfId="0" applyNumberFormat="1" applyFont="1" applyBorder="1" applyAlignment="1">
      <alignment horizontal="right"/>
    </xf>
    <xf numFmtId="3" fontId="6" fillId="0" borderId="24" xfId="0" applyNumberFormat="1" applyFont="1" applyBorder="1" applyAlignment="1">
      <alignment horizontal="right"/>
    </xf>
    <xf numFmtId="0" fontId="5" fillId="2" borderId="26" xfId="0" applyFont="1" applyFill="1" applyBorder="1" applyAlignment="1">
      <alignment horizontal="center" vertical="center"/>
    </xf>
    <xf numFmtId="3" fontId="6" fillId="0" borderId="27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right"/>
    </xf>
    <xf numFmtId="0" fontId="5" fillId="0" borderId="5" xfId="0" applyFont="1" applyBorder="1"/>
    <xf numFmtId="0" fontId="5" fillId="2" borderId="0" xfId="0" applyFont="1" applyFill="1" applyAlignment="1">
      <alignment horizontal="center" vertical="center"/>
    </xf>
    <xf numFmtId="0" fontId="5" fillId="0" borderId="32" xfId="0" applyFont="1" applyBorder="1"/>
    <xf numFmtId="3" fontId="6" fillId="0" borderId="41" xfId="0" applyNumberFormat="1" applyFont="1" applyBorder="1" applyAlignment="1">
      <alignment horizontal="right"/>
    </xf>
    <xf numFmtId="0" fontId="5" fillId="2" borderId="41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right"/>
    </xf>
    <xf numFmtId="3" fontId="6" fillId="0" borderId="38" xfId="0" applyNumberFormat="1" applyFont="1" applyBorder="1" applyAlignment="1">
      <alignment horizontal="right"/>
    </xf>
    <xf numFmtId="0" fontId="3" fillId="0" borderId="42" xfId="0" applyFont="1" applyBorder="1"/>
    <xf numFmtId="0" fontId="5" fillId="0" borderId="24" xfId="0" applyFont="1" applyBorder="1"/>
    <xf numFmtId="3" fontId="5" fillId="0" borderId="6" xfId="0" applyNumberFormat="1" applyFont="1" applyBorder="1" applyAlignment="1">
      <alignment horizontal="center"/>
    </xf>
    <xf numFmtId="0" fontId="5" fillId="0" borderId="43" xfId="0" applyFont="1" applyBorder="1"/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2" borderId="30" xfId="0" applyFont="1" applyFill="1" applyBorder="1"/>
    <xf numFmtId="0" fontId="5" fillId="2" borderId="30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right"/>
    </xf>
    <xf numFmtId="0" fontId="5" fillId="0" borderId="13" xfId="0" applyFont="1" applyBorder="1"/>
    <xf numFmtId="0" fontId="5" fillId="0" borderId="18" xfId="0" applyFont="1" applyBorder="1"/>
    <xf numFmtId="3" fontId="5" fillId="0" borderId="3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5" fillId="2" borderId="32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/>
    </xf>
    <xf numFmtId="0" fontId="5" fillId="0" borderId="4" xfId="0" applyFont="1" applyBorder="1"/>
    <xf numFmtId="0" fontId="5" fillId="0" borderId="18" xfId="0" applyFont="1" applyBorder="1"/>
    <xf numFmtId="3" fontId="5" fillId="0" borderId="1" xfId="0" applyNumberFormat="1" applyFont="1" applyBorder="1"/>
    <xf numFmtId="0" fontId="5" fillId="0" borderId="1" xfId="0" applyFont="1" applyBorder="1"/>
    <xf numFmtId="3" fontId="6" fillId="0" borderId="18" xfId="0" applyNumberFormat="1" applyFont="1" applyBorder="1" applyAlignment="1">
      <alignment horizontal="right"/>
    </xf>
    <xf numFmtId="3" fontId="5" fillId="2" borderId="9" xfId="0" applyNumberFormat="1" applyFont="1" applyFill="1" applyBorder="1" applyAlignment="1">
      <alignment horizontal="center" vertical="center"/>
    </xf>
    <xf numFmtId="0" fontId="6" fillId="0" borderId="1" xfId="0" applyFont="1" applyBorder="1"/>
    <xf numFmtId="3" fontId="5" fillId="0" borderId="39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6" fillId="0" borderId="45" xfId="0" applyFont="1" applyBorder="1" applyAlignment="1">
      <alignment horizontal="right"/>
    </xf>
    <xf numFmtId="0" fontId="5" fillId="2" borderId="46" xfId="0" applyFont="1" applyFill="1" applyBorder="1" applyAlignment="1">
      <alignment horizontal="center" vertical="center"/>
    </xf>
    <xf numFmtId="3" fontId="6" fillId="0" borderId="47" xfId="0" applyNumberFormat="1" applyFont="1" applyBorder="1" applyAlignment="1">
      <alignment horizontal="right"/>
    </xf>
    <xf numFmtId="3" fontId="5" fillId="0" borderId="44" xfId="0" applyNumberFormat="1" applyFont="1" applyBorder="1" applyAlignment="1">
      <alignment horizontal="right"/>
    </xf>
    <xf numFmtId="0" fontId="5" fillId="0" borderId="42" xfId="0" applyFont="1" applyBorder="1"/>
    <xf numFmtId="0" fontId="5" fillId="0" borderId="48" xfId="0" applyFont="1" applyBorder="1"/>
    <xf numFmtId="0" fontId="3" fillId="0" borderId="49" xfId="0" applyFont="1" applyBorder="1"/>
    <xf numFmtId="0" fontId="3" fillId="0" borderId="50" xfId="0" applyFont="1" applyBorder="1"/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2" borderId="51" xfId="0" applyFont="1" applyFill="1" applyBorder="1"/>
    <xf numFmtId="0" fontId="5" fillId="0" borderId="51" xfId="0" applyFont="1" applyBorder="1" applyAlignment="1">
      <alignment horizontal="right"/>
    </xf>
    <xf numFmtId="0" fontId="5" fillId="2" borderId="53" xfId="0" applyFont="1" applyFill="1" applyBorder="1" applyAlignment="1">
      <alignment horizontal="center" vertical="center"/>
    </xf>
    <xf numFmtId="3" fontId="5" fillId="0" borderId="50" xfId="0" applyNumberFormat="1" applyFont="1" applyBorder="1" applyAlignment="1">
      <alignment horizontal="right"/>
    </xf>
    <xf numFmtId="0" fontId="5" fillId="2" borderId="49" xfId="0" applyFont="1" applyFill="1" applyBorder="1" applyAlignment="1">
      <alignment horizontal="center" vertical="center"/>
    </xf>
    <xf numFmtId="3" fontId="6" fillId="0" borderId="50" xfId="0" applyNumberFormat="1" applyFont="1" applyBorder="1" applyAlignment="1">
      <alignment horizontal="right"/>
    </xf>
    <xf numFmtId="0" fontId="5" fillId="2" borderId="51" xfId="0" applyFont="1" applyFill="1" applyBorder="1" applyAlignment="1">
      <alignment horizontal="center" vertical="center"/>
    </xf>
    <xf numFmtId="0" fontId="6" fillId="0" borderId="52" xfId="0" applyFont="1" applyBorder="1" applyAlignment="1">
      <alignment horizontal="right"/>
    </xf>
    <xf numFmtId="0" fontId="5" fillId="0" borderId="54" xfId="0" applyFont="1" applyBorder="1" applyAlignment="1">
      <alignment horizontal="center"/>
    </xf>
    <xf numFmtId="0" fontId="9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CC826-6AC9-B440-8D0D-290FED4239E7}">
  <sheetPr>
    <outlinePr summaryBelow="0" summaryRight="0"/>
    <pageSetUpPr fitToPage="1"/>
  </sheetPr>
  <dimension ref="A1:Q39"/>
  <sheetViews>
    <sheetView workbookViewId="0">
      <selection activeCell="G42" sqref="G42"/>
    </sheetView>
  </sheetViews>
  <sheetFormatPr baseColWidth="10" defaultColWidth="14.5" defaultRowHeight="15.75" customHeight="1"/>
  <cols>
    <col min="1" max="1" width="5.5" customWidth="1"/>
    <col min="2" max="2" width="18.5" customWidth="1"/>
    <col min="4" max="4" width="25.1640625" customWidth="1"/>
    <col min="5" max="5" width="5.5" customWidth="1"/>
    <col min="7" max="7" width="7" customWidth="1"/>
    <col min="9" max="9" width="6.83203125" customWidth="1"/>
    <col min="11" max="11" width="7.1640625" customWidth="1"/>
    <col min="13" max="13" width="7" customWidth="1"/>
    <col min="15" max="15" width="7.1640625" customWidth="1"/>
  </cols>
  <sheetData>
    <row r="1" spans="1:17" ht="15.75" customHeight="1">
      <c r="A1" s="1"/>
      <c r="B1" s="1"/>
      <c r="C1" s="1"/>
      <c r="D1" s="1"/>
      <c r="E1" s="2"/>
      <c r="F1" s="1"/>
      <c r="G1" s="2"/>
      <c r="H1" s="1"/>
      <c r="I1" s="2"/>
      <c r="J1" s="1"/>
      <c r="K1" s="2"/>
      <c r="L1" s="1"/>
      <c r="M1" s="2"/>
      <c r="N1" s="1"/>
      <c r="O1" s="2"/>
      <c r="P1" s="1"/>
      <c r="Q1" s="1"/>
    </row>
    <row r="2" spans="1:17" ht="15.75" customHeight="1">
      <c r="A2" s="96" t="s">
        <v>0</v>
      </c>
      <c r="B2" s="97"/>
      <c r="C2" s="97"/>
      <c r="D2" s="97"/>
      <c r="E2" s="97"/>
      <c r="F2" s="97"/>
      <c r="G2" s="2"/>
      <c r="H2" s="1"/>
      <c r="I2" s="2"/>
      <c r="J2" s="1"/>
      <c r="K2" s="2"/>
      <c r="L2" s="1"/>
      <c r="M2" s="2"/>
      <c r="N2" s="1"/>
      <c r="O2" s="2"/>
      <c r="P2" s="1"/>
      <c r="Q2" s="1"/>
    </row>
    <row r="3" spans="1:17" ht="15.75" customHeight="1">
      <c r="A3" s="1"/>
      <c r="B3" s="1"/>
      <c r="C3" s="1"/>
      <c r="D3" s="1"/>
      <c r="E3" s="2"/>
      <c r="F3" s="1"/>
      <c r="G3" s="2"/>
      <c r="H3" s="1"/>
      <c r="I3" s="2"/>
      <c r="J3" s="1"/>
      <c r="K3" s="2"/>
      <c r="L3" s="1"/>
      <c r="M3" s="2"/>
      <c r="N3" s="1"/>
      <c r="O3" s="2"/>
      <c r="P3" s="1"/>
      <c r="Q3" s="1"/>
    </row>
    <row r="4" spans="1:17" ht="15.75" customHeight="1">
      <c r="A4" s="98" t="s">
        <v>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1"/>
    </row>
    <row r="5" spans="1:17" ht="15.75" customHeight="1">
      <c r="A5" s="100"/>
      <c r="B5" s="101"/>
      <c r="C5" s="101"/>
      <c r="D5" s="102"/>
      <c r="E5" s="105" t="s">
        <v>2</v>
      </c>
      <c r="F5" s="102"/>
      <c r="G5" s="105" t="s">
        <v>3</v>
      </c>
      <c r="H5" s="102"/>
      <c r="I5" s="105" t="s">
        <v>4</v>
      </c>
      <c r="J5" s="102"/>
      <c r="K5" s="105" t="s">
        <v>5</v>
      </c>
      <c r="L5" s="102"/>
      <c r="M5" s="105" t="s">
        <v>6</v>
      </c>
      <c r="N5" s="102"/>
      <c r="O5" s="105" t="s">
        <v>7</v>
      </c>
      <c r="P5" s="102"/>
      <c r="Q5" s="1"/>
    </row>
    <row r="6" spans="1:17" ht="15.75" customHeight="1" thickBot="1">
      <c r="A6" s="103"/>
      <c r="B6" s="99"/>
      <c r="C6" s="99"/>
      <c r="D6" s="104"/>
      <c r="E6" s="103"/>
      <c r="F6" s="104"/>
      <c r="G6" s="103"/>
      <c r="H6" s="104"/>
      <c r="I6" s="103"/>
      <c r="J6" s="104"/>
      <c r="K6" s="103"/>
      <c r="L6" s="104"/>
      <c r="M6" s="103"/>
      <c r="N6" s="104"/>
      <c r="O6" s="103"/>
      <c r="P6" s="104"/>
      <c r="Q6" s="1"/>
    </row>
    <row r="7" spans="1:17" ht="15.75" customHeight="1" thickTop="1" thickBot="1">
      <c r="A7" s="93" t="s">
        <v>8</v>
      </c>
      <c r="B7" s="94" t="s">
        <v>9</v>
      </c>
      <c r="C7" s="77" t="s">
        <v>10</v>
      </c>
      <c r="D7" s="95"/>
      <c r="E7" s="6" t="s">
        <v>11</v>
      </c>
      <c r="F7" s="7">
        <f>20+40+(7500*1/100)</f>
        <v>135</v>
      </c>
      <c r="G7" s="8"/>
      <c r="H7" s="9"/>
      <c r="I7" s="8"/>
      <c r="J7" s="9"/>
      <c r="K7" s="8"/>
      <c r="L7" s="9"/>
      <c r="M7" s="8"/>
      <c r="N7" s="9"/>
      <c r="O7" s="10"/>
      <c r="P7" s="9">
        <v>135</v>
      </c>
      <c r="Q7" s="1"/>
    </row>
    <row r="8" spans="1:17" ht="15.75" customHeight="1" thickTop="1" thickBot="1">
      <c r="A8" s="75"/>
      <c r="B8" s="75"/>
      <c r="C8" s="79" t="s">
        <v>12</v>
      </c>
      <c r="D8" s="80"/>
      <c r="E8" s="11"/>
      <c r="F8" s="12">
        <v>6</v>
      </c>
      <c r="G8" s="13"/>
      <c r="H8" s="14"/>
      <c r="I8" s="11"/>
      <c r="J8" s="12"/>
      <c r="K8" s="11"/>
      <c r="L8" s="12"/>
      <c r="M8" s="11"/>
      <c r="N8" s="12"/>
      <c r="O8" s="15"/>
      <c r="P8" s="12">
        <v>6</v>
      </c>
      <c r="Q8" s="1"/>
    </row>
    <row r="9" spans="1:17" ht="15.75" customHeight="1" thickTop="1" thickBot="1">
      <c r="A9" s="75"/>
      <c r="B9" s="75"/>
      <c r="C9" s="79" t="s">
        <v>13</v>
      </c>
      <c r="D9" s="80"/>
      <c r="E9" s="11"/>
      <c r="F9" s="16"/>
      <c r="G9" s="6" t="s">
        <v>14</v>
      </c>
      <c r="H9" s="7">
        <f>ROUND(7500*4/100,0)</f>
        <v>300</v>
      </c>
      <c r="I9" s="11"/>
      <c r="J9" s="12"/>
      <c r="K9" s="11"/>
      <c r="L9" s="12"/>
      <c r="M9" s="11"/>
      <c r="N9" s="12"/>
      <c r="O9" s="17"/>
      <c r="P9" s="14">
        <v>300</v>
      </c>
      <c r="Q9" s="1"/>
    </row>
    <row r="10" spans="1:17" ht="15.75" customHeight="1" thickTop="1" thickBot="1">
      <c r="A10" s="75"/>
      <c r="B10" s="75"/>
      <c r="C10" s="79" t="s">
        <v>15</v>
      </c>
      <c r="D10" s="80"/>
      <c r="E10" s="11"/>
      <c r="F10" s="16"/>
      <c r="G10" s="6" t="s">
        <v>16</v>
      </c>
      <c r="H10" s="7">
        <f>20+60+15*20/100</f>
        <v>83</v>
      </c>
      <c r="I10" s="11"/>
      <c r="J10" s="12"/>
      <c r="K10" s="11"/>
      <c r="L10" s="12"/>
      <c r="M10" s="11"/>
      <c r="N10" s="16">
        <v>27</v>
      </c>
      <c r="O10" s="6" t="s">
        <v>17</v>
      </c>
      <c r="P10" s="7">
        <f>H10+N10</f>
        <v>110</v>
      </c>
      <c r="Q10" s="1"/>
    </row>
    <row r="11" spans="1:17" ht="15.75" customHeight="1" thickTop="1">
      <c r="A11" s="75"/>
      <c r="B11" s="94" t="s">
        <v>18</v>
      </c>
      <c r="C11" s="77" t="s">
        <v>19</v>
      </c>
      <c r="D11" s="78"/>
      <c r="E11" s="8"/>
      <c r="F11" s="9"/>
      <c r="G11" s="11"/>
      <c r="H11" s="12">
        <v>180</v>
      </c>
      <c r="I11" s="8"/>
      <c r="J11" s="9"/>
      <c r="K11" s="8"/>
      <c r="L11" s="9"/>
      <c r="M11" s="8"/>
      <c r="N11" s="9"/>
      <c r="O11" s="15"/>
      <c r="P11" s="12">
        <v>180</v>
      </c>
      <c r="Q11" s="1"/>
    </row>
    <row r="12" spans="1:17" ht="15.75" customHeight="1" thickBot="1">
      <c r="A12" s="75"/>
      <c r="B12" s="76"/>
      <c r="C12" s="92" t="s">
        <v>20</v>
      </c>
      <c r="D12" s="82"/>
      <c r="E12" s="18"/>
      <c r="F12" s="19"/>
      <c r="G12" s="13"/>
      <c r="H12" s="14">
        <v>80</v>
      </c>
      <c r="I12" s="18"/>
      <c r="J12" s="19"/>
      <c r="K12" s="18"/>
      <c r="L12" s="19"/>
      <c r="M12" s="18"/>
      <c r="N12" s="19"/>
      <c r="O12" s="20"/>
      <c r="P12" s="19">
        <v>80</v>
      </c>
      <c r="Q12" s="1"/>
    </row>
    <row r="13" spans="1:17" ht="15.75" customHeight="1" thickTop="1" thickBot="1">
      <c r="A13" s="75"/>
      <c r="B13" s="91" t="s">
        <v>21</v>
      </c>
      <c r="C13" s="77" t="s">
        <v>22</v>
      </c>
      <c r="D13" s="78"/>
      <c r="E13" s="11"/>
      <c r="F13" s="16"/>
      <c r="G13" s="6" t="s">
        <v>23</v>
      </c>
      <c r="H13" s="21">
        <f>10000*10/100+1000*10/100</f>
        <v>1100</v>
      </c>
      <c r="I13" s="11"/>
      <c r="J13" s="12"/>
      <c r="K13" s="11"/>
      <c r="L13" s="12"/>
      <c r="M13" s="11"/>
      <c r="N13" s="12"/>
      <c r="O13" s="15"/>
      <c r="P13" s="22">
        <v>1100</v>
      </c>
      <c r="Q13" s="1"/>
    </row>
    <row r="14" spans="1:17" ht="15.75" customHeight="1" thickTop="1" thickBot="1">
      <c r="A14" s="75"/>
      <c r="B14" s="76"/>
      <c r="C14" s="92" t="s">
        <v>24</v>
      </c>
      <c r="D14" s="82"/>
      <c r="E14" s="18"/>
      <c r="F14" s="19"/>
      <c r="G14" s="18"/>
      <c r="H14" s="23">
        <v>1000</v>
      </c>
      <c r="I14" s="13"/>
      <c r="J14" s="14"/>
      <c r="K14" s="18"/>
      <c r="L14" s="14"/>
      <c r="M14" s="18"/>
      <c r="N14" s="19"/>
      <c r="O14" s="17"/>
      <c r="P14" s="24">
        <v>1000</v>
      </c>
      <c r="Q14" s="1"/>
    </row>
    <row r="15" spans="1:17" ht="15.75" customHeight="1" thickTop="1" thickBot="1">
      <c r="A15" s="75"/>
      <c r="B15" s="83" t="s">
        <v>25</v>
      </c>
      <c r="C15" s="71"/>
      <c r="D15" s="72"/>
      <c r="E15" s="18"/>
      <c r="F15" s="25"/>
      <c r="G15" s="18"/>
      <c r="H15" s="26"/>
      <c r="I15" s="27" t="s">
        <v>26</v>
      </c>
      <c r="J15" s="28">
        <f>7500*40/100</f>
        <v>3000</v>
      </c>
      <c r="K15" s="29"/>
      <c r="L15" s="30">
        <f>7500*60/100</f>
        <v>4500</v>
      </c>
      <c r="M15" s="18"/>
      <c r="N15" s="26"/>
      <c r="O15" s="31" t="s">
        <v>27</v>
      </c>
      <c r="P15" s="28">
        <v>7500</v>
      </c>
      <c r="Q15" s="1"/>
    </row>
    <row r="16" spans="1:17" ht="15.75" customHeight="1" thickTop="1" thickBot="1">
      <c r="A16" s="75"/>
      <c r="B16" s="83" t="s">
        <v>28</v>
      </c>
      <c r="C16" s="71"/>
      <c r="D16" s="72"/>
      <c r="E16" s="18"/>
      <c r="F16" s="25"/>
      <c r="G16" s="18"/>
      <c r="H16" s="25"/>
      <c r="I16" s="18"/>
      <c r="J16" s="32"/>
      <c r="K16" s="27" t="s">
        <v>29</v>
      </c>
      <c r="L16" s="33">
        <f>1000*30/1000</f>
        <v>30</v>
      </c>
      <c r="M16" s="18"/>
      <c r="N16" s="25"/>
      <c r="O16" s="34"/>
      <c r="P16" s="25">
        <v>30</v>
      </c>
      <c r="Q16" s="1"/>
    </row>
    <row r="17" spans="1:17" ht="15.75" customHeight="1" thickTop="1" thickBot="1">
      <c r="A17" s="75"/>
      <c r="B17" s="84" t="s">
        <v>30</v>
      </c>
      <c r="C17" s="71"/>
      <c r="D17" s="72"/>
      <c r="E17" s="13"/>
      <c r="F17" s="14">
        <f>SUM(F7:F16)</f>
        <v>141</v>
      </c>
      <c r="G17" s="35"/>
      <c r="H17" s="24">
        <f>SUM(H7:H16)</f>
        <v>2743</v>
      </c>
      <c r="I17" s="35"/>
      <c r="J17" s="24">
        <f>SUM(J7:J16)</f>
        <v>3000</v>
      </c>
      <c r="K17" s="29"/>
      <c r="L17" s="24">
        <f>SUM(L7:L16)</f>
        <v>4530</v>
      </c>
      <c r="M17" s="35"/>
      <c r="N17" s="14">
        <f>SUM(N7:N16)</f>
        <v>27</v>
      </c>
      <c r="O17" s="35"/>
      <c r="P17" s="36">
        <f>SUM(P7:P16)</f>
        <v>10441</v>
      </c>
      <c r="Q17" s="1"/>
    </row>
    <row r="18" spans="1:17" ht="15.75" customHeight="1" thickTop="1" thickBot="1">
      <c r="A18" s="75"/>
      <c r="B18" s="83" t="s">
        <v>31</v>
      </c>
      <c r="C18" s="71"/>
      <c r="D18" s="71"/>
      <c r="E18" s="6" t="s">
        <v>32</v>
      </c>
      <c r="F18" s="7">
        <f>ROUND(F17*3/100,0)</f>
        <v>4</v>
      </c>
      <c r="G18" s="35"/>
      <c r="H18" s="37">
        <f>ROUND(H17*3/100,0)</f>
        <v>82</v>
      </c>
      <c r="I18" s="35"/>
      <c r="J18" s="38">
        <f>ROUND(J17*3/100,0)</f>
        <v>90</v>
      </c>
      <c r="K18" s="6" t="s">
        <v>33</v>
      </c>
      <c r="L18" s="7">
        <f>ROUND(L17*3/100,0)</f>
        <v>136</v>
      </c>
      <c r="M18" s="35"/>
      <c r="N18" s="39">
        <f>ROUND(N17*3/100,0)</f>
        <v>1</v>
      </c>
      <c r="O18" s="29"/>
      <c r="P18" s="40">
        <f>F18+H18+J18+L18+N18</f>
        <v>313</v>
      </c>
      <c r="Q18" s="1"/>
    </row>
    <row r="19" spans="1:17" ht="15.75" customHeight="1" thickTop="1" thickBot="1">
      <c r="A19" s="75"/>
      <c r="B19" s="83" t="s">
        <v>34</v>
      </c>
      <c r="C19" s="71"/>
      <c r="D19" s="72"/>
      <c r="E19" s="18"/>
      <c r="F19" s="19"/>
      <c r="G19" s="35"/>
      <c r="H19" s="19">
        <f>ROUND(F36*4/100,0)</f>
        <v>2</v>
      </c>
      <c r="I19" s="29"/>
      <c r="J19" s="14">
        <f>ROUND(H38*4/100,0)</f>
        <v>100</v>
      </c>
      <c r="K19" s="35"/>
      <c r="L19" s="14">
        <f>ROUND(J38*4/100,0)</f>
        <v>103</v>
      </c>
      <c r="M19" s="29"/>
      <c r="N19" s="41">
        <f>ROUND(L38*4/100,0)</f>
        <v>197</v>
      </c>
      <c r="O19" s="6" t="s">
        <v>35</v>
      </c>
      <c r="P19" s="7">
        <f>H19+J19+L19+N19</f>
        <v>402</v>
      </c>
      <c r="Q19" s="1"/>
    </row>
    <row r="20" spans="1:17" ht="15.75" customHeight="1" thickTop="1" thickBot="1">
      <c r="A20" s="75"/>
      <c r="B20" s="84" t="s">
        <v>36</v>
      </c>
      <c r="C20" s="71"/>
      <c r="D20" s="72"/>
      <c r="E20" s="35"/>
      <c r="F20" s="19">
        <f>SUM(F17:F19)</f>
        <v>145</v>
      </c>
      <c r="G20" s="35"/>
      <c r="H20" s="42">
        <f>SUM(H17:H19)</f>
        <v>2827</v>
      </c>
      <c r="I20" s="6" t="s">
        <v>37</v>
      </c>
      <c r="J20" s="21">
        <f>SUM(J17:J19)</f>
        <v>3190</v>
      </c>
      <c r="K20" s="35"/>
      <c r="L20" s="43">
        <f>SUM(L17:L19)</f>
        <v>4769</v>
      </c>
      <c r="M20" s="44" t="s">
        <v>38</v>
      </c>
      <c r="N20" s="45">
        <f>SUM(N17:N19)</f>
        <v>225</v>
      </c>
      <c r="O20" s="35"/>
      <c r="P20" s="23">
        <f>F20+H20+J20+L20+N20</f>
        <v>11156</v>
      </c>
      <c r="Q20" s="1"/>
    </row>
    <row r="21" spans="1:17" ht="15.75" customHeight="1" thickTop="1" thickBot="1">
      <c r="A21" s="75"/>
      <c r="B21" s="83" t="s">
        <v>39</v>
      </c>
      <c r="C21" s="71"/>
      <c r="D21" s="72"/>
      <c r="E21" s="18"/>
      <c r="F21" s="19"/>
      <c r="G21" s="18"/>
      <c r="H21" s="19"/>
      <c r="I21" s="18"/>
      <c r="J21" s="46"/>
      <c r="K21" s="18"/>
      <c r="L21" s="47"/>
      <c r="M21" s="6" t="s">
        <v>40</v>
      </c>
      <c r="N21" s="21">
        <f>L38</f>
        <v>4918</v>
      </c>
      <c r="O21" s="13"/>
      <c r="P21" s="48">
        <v>4918</v>
      </c>
      <c r="Q21" s="1"/>
    </row>
    <row r="22" spans="1:17" ht="15.75" customHeight="1" thickTop="1" thickBot="1">
      <c r="A22" s="76"/>
      <c r="B22" s="85" t="s">
        <v>41</v>
      </c>
      <c r="C22" s="86"/>
      <c r="D22" s="87"/>
      <c r="E22" s="49"/>
      <c r="F22" s="50">
        <f>F20+F21</f>
        <v>145</v>
      </c>
      <c r="G22" s="49"/>
      <c r="H22" s="51">
        <f>H20+H21</f>
        <v>2827</v>
      </c>
      <c r="I22" s="49"/>
      <c r="J22" s="51">
        <f>J20+J21</f>
        <v>3190</v>
      </c>
      <c r="K22" s="49"/>
      <c r="L22" s="51">
        <f>L20+L21</f>
        <v>4769</v>
      </c>
      <c r="M22" s="49"/>
      <c r="N22" s="52">
        <f>N20+N21</f>
        <v>5143</v>
      </c>
      <c r="O22" s="6" t="s">
        <v>42</v>
      </c>
      <c r="P22" s="21">
        <f>F22+H22+J22+L22+N22</f>
        <v>16074</v>
      </c>
      <c r="Q22" s="1"/>
    </row>
    <row r="23" spans="1:17" ht="15.75" customHeight="1" thickTop="1">
      <c r="A23" s="88" t="s">
        <v>43</v>
      </c>
      <c r="B23" s="89" t="s">
        <v>44</v>
      </c>
      <c r="C23" s="90" t="s">
        <v>45</v>
      </c>
      <c r="D23" s="53" t="s">
        <v>10</v>
      </c>
      <c r="E23" s="54"/>
      <c r="F23" s="12">
        <f t="shared" ref="F23:F24" si="0">ROUND(F7*2/3,0)</f>
        <v>90</v>
      </c>
      <c r="G23" s="55"/>
      <c r="H23" s="56"/>
      <c r="I23" s="55"/>
      <c r="J23" s="56"/>
      <c r="K23" s="55"/>
      <c r="L23" s="56"/>
      <c r="M23" s="55"/>
      <c r="N23" s="56"/>
      <c r="O23" s="15"/>
      <c r="P23" s="56">
        <v>90</v>
      </c>
      <c r="Q23" s="1"/>
    </row>
    <row r="24" spans="1:17" ht="15.75" customHeight="1">
      <c r="A24" s="75"/>
      <c r="B24" s="75"/>
      <c r="C24" s="75"/>
      <c r="D24" s="53" t="s">
        <v>12</v>
      </c>
      <c r="E24" s="57"/>
      <c r="F24" s="12">
        <f t="shared" si="0"/>
        <v>4</v>
      </c>
      <c r="G24" s="11"/>
      <c r="H24" s="12"/>
      <c r="I24" s="11"/>
      <c r="J24" s="12"/>
      <c r="K24" s="11"/>
      <c r="L24" s="12"/>
      <c r="M24" s="11"/>
      <c r="N24" s="56"/>
      <c r="O24" s="15"/>
      <c r="P24" s="12">
        <v>4</v>
      </c>
      <c r="Q24" s="1"/>
    </row>
    <row r="25" spans="1:17" ht="15.75" customHeight="1" thickBot="1">
      <c r="A25" s="75"/>
      <c r="B25" s="75"/>
      <c r="C25" s="75"/>
      <c r="D25" s="53" t="s">
        <v>13</v>
      </c>
      <c r="E25" s="11"/>
      <c r="F25" s="12"/>
      <c r="G25" s="57"/>
      <c r="H25" s="12">
        <f t="shared" ref="H25:H27" si="1">ROUND(H9*2/3,0)</f>
        <v>200</v>
      </c>
      <c r="I25" s="11"/>
      <c r="J25" s="12"/>
      <c r="K25" s="11"/>
      <c r="L25" s="12"/>
      <c r="M25" s="13"/>
      <c r="N25" s="14"/>
      <c r="O25" s="15"/>
      <c r="P25" s="12">
        <v>200</v>
      </c>
      <c r="Q25" s="1"/>
    </row>
    <row r="26" spans="1:17" ht="15.75" customHeight="1" thickTop="1" thickBot="1">
      <c r="A26" s="75"/>
      <c r="B26" s="75"/>
      <c r="C26" s="76"/>
      <c r="D26" s="58" t="s">
        <v>15</v>
      </c>
      <c r="E26" s="18"/>
      <c r="F26" s="46"/>
      <c r="G26" s="59"/>
      <c r="H26" s="19">
        <f t="shared" si="1"/>
        <v>55</v>
      </c>
      <c r="I26" s="18"/>
      <c r="J26" s="46"/>
      <c r="K26" s="18"/>
      <c r="L26" s="47"/>
      <c r="M26" s="6" t="s">
        <v>46</v>
      </c>
      <c r="N26" s="7">
        <f>ROUND(N17*2/3,0)</f>
        <v>18</v>
      </c>
      <c r="O26" s="35"/>
      <c r="P26" s="19">
        <f>H26+N26</f>
        <v>73</v>
      </c>
      <c r="Q26" s="1"/>
    </row>
    <row r="27" spans="1:17" ht="15.75" customHeight="1" thickTop="1" thickBot="1">
      <c r="A27" s="75"/>
      <c r="B27" s="75"/>
      <c r="C27" s="91" t="s">
        <v>47</v>
      </c>
      <c r="D27" s="53" t="s">
        <v>19</v>
      </c>
      <c r="E27" s="11"/>
      <c r="F27" s="56"/>
      <c r="G27" s="60"/>
      <c r="H27" s="14">
        <f t="shared" si="1"/>
        <v>120</v>
      </c>
      <c r="I27" s="11"/>
      <c r="J27" s="56"/>
      <c r="K27" s="11"/>
      <c r="L27" s="12"/>
      <c r="M27" s="11"/>
      <c r="N27" s="56"/>
      <c r="O27" s="15"/>
      <c r="P27" s="56">
        <v>120</v>
      </c>
      <c r="Q27" s="1"/>
    </row>
    <row r="28" spans="1:17" ht="15.75" customHeight="1" thickTop="1" thickBot="1">
      <c r="A28" s="75"/>
      <c r="B28" s="75"/>
      <c r="C28" s="76"/>
      <c r="D28" s="58" t="s">
        <v>20</v>
      </c>
      <c r="E28" s="18"/>
      <c r="F28" s="61"/>
      <c r="G28" s="6" t="s">
        <v>48</v>
      </c>
      <c r="H28" s="7">
        <f>ROUND(21*2/3,0)</f>
        <v>14</v>
      </c>
      <c r="I28" s="13"/>
      <c r="J28" s="14"/>
      <c r="K28" s="18"/>
      <c r="L28" s="19"/>
      <c r="M28" s="18"/>
      <c r="N28" s="46"/>
      <c r="O28" s="17"/>
      <c r="P28" s="14">
        <v>14</v>
      </c>
      <c r="Q28" s="1"/>
    </row>
    <row r="29" spans="1:17" ht="15.75" customHeight="1" thickTop="1" thickBot="1">
      <c r="A29" s="75"/>
      <c r="B29" s="75"/>
      <c r="C29" s="77" t="s">
        <v>49</v>
      </c>
      <c r="D29" s="78"/>
      <c r="E29" s="13"/>
      <c r="F29" s="62"/>
      <c r="G29" s="11"/>
      <c r="H29" s="16"/>
      <c r="I29" s="63" t="s">
        <v>50</v>
      </c>
      <c r="J29" s="7">
        <f>ROUND(7500*10/100,0)*2/3*20/100</f>
        <v>100</v>
      </c>
      <c r="K29" s="57"/>
      <c r="L29" s="12">
        <f>ROUND(7500*10/100,0)*2/3*80/100</f>
        <v>400</v>
      </c>
      <c r="M29" s="11"/>
      <c r="N29" s="16"/>
      <c r="O29" s="6" t="s">
        <v>51</v>
      </c>
      <c r="P29" s="7">
        <f>J29+L29</f>
        <v>500</v>
      </c>
      <c r="Q29" s="1"/>
    </row>
    <row r="30" spans="1:17" ht="15.75" customHeight="1" thickTop="1" thickBot="1">
      <c r="A30" s="75"/>
      <c r="B30" s="76"/>
      <c r="C30" s="81" t="s">
        <v>52</v>
      </c>
      <c r="D30" s="82"/>
      <c r="E30" s="6" t="s">
        <v>53</v>
      </c>
      <c r="F30" s="7">
        <f>SUM(F23:F29)</f>
        <v>94</v>
      </c>
      <c r="G30" s="18"/>
      <c r="H30" s="46">
        <f>SUM(H23:H29)</f>
        <v>389</v>
      </c>
      <c r="I30" s="35"/>
      <c r="J30" s="19">
        <f>SUM(J23:J29)</f>
        <v>100</v>
      </c>
      <c r="K30" s="29"/>
      <c r="L30" s="14">
        <f>SUM(L23:L29)</f>
        <v>400</v>
      </c>
      <c r="M30" s="35"/>
      <c r="N30" s="41">
        <f>SUM(N23:N29)</f>
        <v>18</v>
      </c>
      <c r="O30" s="6" t="s">
        <v>54</v>
      </c>
      <c r="P30" s="21">
        <f>SUM(P23:P29)</f>
        <v>1001</v>
      </c>
      <c r="Q30" s="1"/>
    </row>
    <row r="31" spans="1:17" ht="15.75" customHeight="1" thickTop="1" thickBot="1">
      <c r="A31" s="75"/>
      <c r="B31" s="74" t="s">
        <v>55</v>
      </c>
      <c r="C31" s="77" t="s">
        <v>56</v>
      </c>
      <c r="D31" s="78"/>
      <c r="E31" s="11"/>
      <c r="F31" s="12"/>
      <c r="G31" s="11"/>
      <c r="H31" s="12"/>
      <c r="I31" s="11"/>
      <c r="J31" s="16"/>
      <c r="K31" s="64" t="s">
        <v>57</v>
      </c>
      <c r="L31" s="21">
        <v>2000</v>
      </c>
      <c r="M31" s="11"/>
      <c r="N31" s="9"/>
      <c r="O31" s="15"/>
      <c r="P31" s="22">
        <v>2000</v>
      </c>
      <c r="Q31" s="1"/>
    </row>
    <row r="32" spans="1:17" ht="15.75" customHeight="1" thickTop="1" thickBot="1">
      <c r="A32" s="75"/>
      <c r="B32" s="75"/>
      <c r="C32" s="79" t="s">
        <v>58</v>
      </c>
      <c r="D32" s="80"/>
      <c r="E32" s="11"/>
      <c r="F32" s="12"/>
      <c r="G32" s="11"/>
      <c r="H32" s="12"/>
      <c r="I32" s="11"/>
      <c r="J32" s="12"/>
      <c r="K32" s="11"/>
      <c r="L32" s="12">
        <v>30</v>
      </c>
      <c r="M32" s="11"/>
      <c r="N32" s="12"/>
      <c r="O32" s="17"/>
      <c r="P32" s="14">
        <v>30</v>
      </c>
      <c r="Q32" s="1"/>
    </row>
    <row r="33" spans="1:17" ht="15.75" customHeight="1" thickTop="1" thickBot="1">
      <c r="A33" s="75"/>
      <c r="B33" s="76"/>
      <c r="C33" s="81" t="s">
        <v>59</v>
      </c>
      <c r="D33" s="82"/>
      <c r="E33" s="18"/>
      <c r="F33" s="19"/>
      <c r="G33" s="18"/>
      <c r="H33" s="19"/>
      <c r="I33" s="18"/>
      <c r="J33" s="19"/>
      <c r="K33" s="35"/>
      <c r="L33" s="23">
        <f>L31+L32</f>
        <v>2030</v>
      </c>
      <c r="M33" s="13"/>
      <c r="N33" s="41"/>
      <c r="O33" s="6" t="s">
        <v>60</v>
      </c>
      <c r="P33" s="21">
        <f>P31+P32</f>
        <v>2030</v>
      </c>
      <c r="Q33" s="1"/>
    </row>
    <row r="34" spans="1:17" ht="15.75" customHeight="1" thickTop="1" thickBot="1">
      <c r="A34" s="75"/>
      <c r="B34" s="70" t="s">
        <v>61</v>
      </c>
      <c r="C34" s="71"/>
      <c r="D34" s="72"/>
      <c r="E34" s="18"/>
      <c r="F34" s="19"/>
      <c r="G34" s="18"/>
      <c r="H34" s="19"/>
      <c r="I34" s="18"/>
      <c r="J34" s="23">
        <v>3000</v>
      </c>
      <c r="K34" s="13"/>
      <c r="L34" s="41"/>
      <c r="M34" s="6" t="s">
        <v>62</v>
      </c>
      <c r="N34" s="21">
        <f>N22-N30</f>
        <v>5125</v>
      </c>
      <c r="O34" s="29"/>
      <c r="P34" s="24">
        <f>J34+N34</f>
        <v>8125</v>
      </c>
      <c r="Q34" s="1"/>
    </row>
    <row r="35" spans="1:17" ht="15.75" customHeight="1" thickTop="1" thickBot="1">
      <c r="A35" s="75"/>
      <c r="B35" s="70" t="s">
        <v>63</v>
      </c>
      <c r="C35" s="71"/>
      <c r="D35" s="72"/>
      <c r="E35" s="35"/>
      <c r="F35" s="19">
        <f>F30+F33+F34</f>
        <v>94</v>
      </c>
      <c r="G35" s="29"/>
      <c r="H35" s="14">
        <f>H30+H34+H33</f>
        <v>389</v>
      </c>
      <c r="I35" s="35"/>
      <c r="J35" s="65">
        <f>J30+J34+J33</f>
        <v>3100</v>
      </c>
      <c r="K35" s="6" t="s">
        <v>64</v>
      </c>
      <c r="L35" s="21">
        <f>L30+L33+L34</f>
        <v>2430</v>
      </c>
      <c r="M35" s="35"/>
      <c r="N35" s="42">
        <f>N34+N30</f>
        <v>5143</v>
      </c>
      <c r="O35" s="6" t="s">
        <v>65</v>
      </c>
      <c r="P35" s="21">
        <f t="shared" ref="P35:P37" si="2">F35+H35+J35+L35+N35</f>
        <v>11156</v>
      </c>
      <c r="Q35" s="1"/>
    </row>
    <row r="36" spans="1:17" ht="15.75" customHeight="1" thickTop="1" thickBot="1">
      <c r="A36" s="75"/>
      <c r="B36" s="70" t="s">
        <v>66</v>
      </c>
      <c r="C36" s="71"/>
      <c r="D36" s="72"/>
      <c r="E36" s="29"/>
      <c r="F36" s="41">
        <f>F22-F35</f>
        <v>51</v>
      </c>
      <c r="G36" s="6" t="s">
        <v>67</v>
      </c>
      <c r="H36" s="66">
        <f>H22-H35</f>
        <v>2438</v>
      </c>
      <c r="I36" s="35"/>
      <c r="J36" s="67">
        <f>J22-J35</f>
        <v>90</v>
      </c>
      <c r="K36" s="68"/>
      <c r="L36" s="65">
        <f>L22-L35</f>
        <v>2339</v>
      </c>
      <c r="M36" s="17"/>
      <c r="N36" s="14">
        <v>0</v>
      </c>
      <c r="O36" s="68"/>
      <c r="P36" s="23">
        <f t="shared" si="2"/>
        <v>4918</v>
      </c>
      <c r="Q36" s="1"/>
    </row>
    <row r="37" spans="1:17" ht="15.75" customHeight="1" thickTop="1" thickBot="1">
      <c r="A37" s="76"/>
      <c r="B37" s="70" t="s">
        <v>68</v>
      </c>
      <c r="C37" s="71"/>
      <c r="D37" s="71"/>
      <c r="E37" s="6" t="s">
        <v>69</v>
      </c>
      <c r="F37" s="7">
        <f>F35+F36</f>
        <v>145</v>
      </c>
      <c r="G37" s="29"/>
      <c r="H37" s="24">
        <f>H35+H36</f>
        <v>2827</v>
      </c>
      <c r="I37" s="68"/>
      <c r="J37" s="36">
        <f>J35+J36</f>
        <v>3190</v>
      </c>
      <c r="K37" s="35"/>
      <c r="L37" s="43">
        <f>L35+L36</f>
        <v>4769</v>
      </c>
      <c r="M37" s="6" t="s">
        <v>70</v>
      </c>
      <c r="N37" s="21">
        <f>N35+N36</f>
        <v>5143</v>
      </c>
      <c r="O37" s="35"/>
      <c r="P37" s="23">
        <f t="shared" si="2"/>
        <v>16074</v>
      </c>
      <c r="Q37" s="1"/>
    </row>
    <row r="38" spans="1:17" ht="15.75" customHeight="1" thickTop="1" thickBot="1">
      <c r="A38" s="73" t="s">
        <v>71</v>
      </c>
      <c r="B38" s="71"/>
      <c r="C38" s="71"/>
      <c r="D38" s="72"/>
      <c r="E38" s="35"/>
      <c r="F38" s="61">
        <f>F36</f>
        <v>51</v>
      </c>
      <c r="G38" s="6" t="s">
        <v>72</v>
      </c>
      <c r="H38" s="21">
        <f>F38+H36</f>
        <v>2489</v>
      </c>
      <c r="I38" s="35"/>
      <c r="J38" s="69">
        <f>H38+J36</f>
        <v>2579</v>
      </c>
      <c r="K38" s="35"/>
      <c r="L38" s="23">
        <f>J38+L36</f>
        <v>4918</v>
      </c>
      <c r="M38" s="18"/>
      <c r="N38" s="19">
        <v>0</v>
      </c>
      <c r="O38" s="20"/>
      <c r="P38" s="19" t="s">
        <v>73</v>
      </c>
      <c r="Q38" s="1"/>
    </row>
    <row r="39" spans="1:17" ht="15.75" customHeight="1" thickTop="1">
      <c r="A39" s="1"/>
      <c r="B39" s="1"/>
      <c r="C39" s="1"/>
      <c r="D39" s="1"/>
      <c r="E39" s="2"/>
      <c r="F39" s="1"/>
      <c r="G39" s="2"/>
      <c r="H39" s="1"/>
      <c r="I39" s="2"/>
      <c r="J39" s="1"/>
      <c r="K39" s="2"/>
      <c r="L39" s="1"/>
      <c r="M39" s="2"/>
      <c r="N39" s="1"/>
      <c r="O39" s="2"/>
      <c r="P39" s="1"/>
      <c r="Q39" s="1"/>
    </row>
  </sheetData>
  <mergeCells count="44">
    <mergeCell ref="A2:F2"/>
    <mergeCell ref="A4:P4"/>
    <mergeCell ref="A5:D6"/>
    <mergeCell ref="E5:F6"/>
    <mergeCell ref="G5:H6"/>
    <mergeCell ref="I5:J6"/>
    <mergeCell ref="K5:L6"/>
    <mergeCell ref="M5:N6"/>
    <mergeCell ref="O5:P6"/>
    <mergeCell ref="B18:D18"/>
    <mergeCell ref="A7:A22"/>
    <mergeCell ref="B7:B10"/>
    <mergeCell ref="C7:D7"/>
    <mergeCell ref="C8:D8"/>
    <mergeCell ref="C9:D9"/>
    <mergeCell ref="C10:D10"/>
    <mergeCell ref="B11:B12"/>
    <mergeCell ref="C11:D11"/>
    <mergeCell ref="C12:D12"/>
    <mergeCell ref="B13:B14"/>
    <mergeCell ref="C13:D13"/>
    <mergeCell ref="C14:D14"/>
    <mergeCell ref="B15:D15"/>
    <mergeCell ref="B16:D16"/>
    <mergeCell ref="B17:D17"/>
    <mergeCell ref="B19:D19"/>
    <mergeCell ref="B20:D20"/>
    <mergeCell ref="B21:D21"/>
    <mergeCell ref="B22:D22"/>
    <mergeCell ref="A23:A37"/>
    <mergeCell ref="B23:B30"/>
    <mergeCell ref="C23:C26"/>
    <mergeCell ref="C27:C28"/>
    <mergeCell ref="C29:D29"/>
    <mergeCell ref="C30:D30"/>
    <mergeCell ref="B36:D36"/>
    <mergeCell ref="B37:D37"/>
    <mergeCell ref="A38:D38"/>
    <mergeCell ref="B31:B33"/>
    <mergeCell ref="C31:D31"/>
    <mergeCell ref="C32:D32"/>
    <mergeCell ref="C33:D33"/>
    <mergeCell ref="B34:D34"/>
    <mergeCell ref="B35:D35"/>
  </mergeCells>
  <phoneticPr fontId="2"/>
  <printOptions horizontalCentered="1" gridLines="1"/>
  <pageMargins left="0.7" right="0.7" top="0.75" bottom="0.75" header="0" footer="0"/>
  <pageSetup paperSize="9" scale="64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0C098-B777-0C4B-964E-1D533A9C227B}">
  <sheetPr>
    <outlinePr summaryBelow="0" summaryRight="0"/>
    <pageSetUpPr fitToPage="1"/>
  </sheetPr>
  <dimension ref="A1:T43"/>
  <sheetViews>
    <sheetView tabSelected="1" topLeftCell="G1" workbookViewId="0">
      <selection activeCell="K52" sqref="K52"/>
    </sheetView>
  </sheetViews>
  <sheetFormatPr baseColWidth="10" defaultColWidth="14.5" defaultRowHeight="15.75" customHeight="1"/>
  <cols>
    <col min="1" max="1" width="2.6640625" style="4" customWidth="1"/>
    <col min="2" max="2" width="3.6640625" style="4" customWidth="1"/>
    <col min="3" max="3" width="2.5" style="4" customWidth="1"/>
    <col min="4" max="4" width="21.5" style="4" customWidth="1"/>
    <col min="5" max="5" width="29" style="4" customWidth="1"/>
    <col min="6" max="6" width="3.6640625" style="4" customWidth="1"/>
    <col min="7" max="7" width="14.5" style="4"/>
    <col min="8" max="8" width="3.6640625" style="4" customWidth="1"/>
    <col min="9" max="9" width="14.5" style="4"/>
    <col min="10" max="10" width="3.33203125" style="4" customWidth="1"/>
    <col min="11" max="11" width="14.5" style="4"/>
    <col min="12" max="12" width="4.1640625" style="4" customWidth="1"/>
    <col min="13" max="13" width="14.5" style="4"/>
    <col min="14" max="14" width="3.5" style="4" customWidth="1"/>
    <col min="15" max="15" width="14.5" style="4"/>
    <col min="16" max="16" width="4" style="4" customWidth="1"/>
    <col min="17" max="17" width="14.5" style="4"/>
    <col min="18" max="18" width="4.5" style="4" customWidth="1"/>
    <col min="19" max="16384" width="14.5" style="4"/>
  </cols>
  <sheetData>
    <row r="1" spans="1:20" ht="15.75" customHeight="1">
      <c r="A1" s="96" t="s">
        <v>74</v>
      </c>
      <c r="B1" s="97"/>
      <c r="C1" s="97"/>
      <c r="D1" s="97"/>
      <c r="E1" s="97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.75" customHeight="1">
      <c r="A2" s="3"/>
      <c r="B2" s="3"/>
      <c r="C2" s="3"/>
      <c r="D2" s="3"/>
      <c r="E2" s="3"/>
      <c r="F2" s="96"/>
      <c r="G2" s="97"/>
      <c r="H2" s="106"/>
      <c r="I2" s="97"/>
      <c r="J2" s="96" t="s">
        <v>75</v>
      </c>
      <c r="K2" s="97"/>
      <c r="L2" s="107" t="s">
        <v>76</v>
      </c>
      <c r="M2" s="97"/>
      <c r="N2" s="106"/>
      <c r="O2" s="97"/>
      <c r="P2" s="108" t="s">
        <v>77</v>
      </c>
      <c r="Q2" s="97"/>
      <c r="R2" s="96"/>
      <c r="S2" s="97"/>
      <c r="T2" s="3"/>
    </row>
    <row r="3" spans="1:20" ht="15.75" customHeight="1" thickBot="1">
      <c r="A3" s="96" t="s">
        <v>78</v>
      </c>
      <c r="B3" s="97"/>
      <c r="C3" s="97"/>
      <c r="D3" s="97"/>
      <c r="E3" s="97"/>
      <c r="F3" s="109"/>
      <c r="G3" s="97"/>
      <c r="H3" s="106" t="s">
        <v>79</v>
      </c>
      <c r="I3" s="97"/>
      <c r="J3" s="107" t="s">
        <v>80</v>
      </c>
      <c r="K3" s="97"/>
      <c r="L3" s="106" t="s">
        <v>81</v>
      </c>
      <c r="M3" s="97"/>
      <c r="N3" s="110"/>
      <c r="O3" s="97"/>
      <c r="P3" s="110"/>
      <c r="Q3" s="97"/>
      <c r="R3" s="110"/>
      <c r="S3" s="97"/>
      <c r="T3" s="3"/>
    </row>
    <row r="4" spans="1:20" ht="15.75" customHeight="1">
      <c r="A4" s="111"/>
      <c r="B4" s="112"/>
      <c r="C4" s="112"/>
      <c r="D4" s="112"/>
      <c r="E4" s="113"/>
      <c r="F4" s="114" t="s">
        <v>82</v>
      </c>
      <c r="G4" s="113"/>
      <c r="H4" s="114" t="s">
        <v>2</v>
      </c>
      <c r="I4" s="113"/>
      <c r="J4" s="114" t="s">
        <v>83</v>
      </c>
      <c r="K4" s="113"/>
      <c r="L4" s="114" t="s">
        <v>84</v>
      </c>
      <c r="M4" s="113"/>
      <c r="N4" s="114" t="s">
        <v>85</v>
      </c>
      <c r="O4" s="113"/>
      <c r="P4" s="114" t="s">
        <v>86</v>
      </c>
      <c r="Q4" s="113"/>
      <c r="R4" s="114" t="s">
        <v>87</v>
      </c>
      <c r="S4" s="115"/>
      <c r="T4" s="3"/>
    </row>
    <row r="5" spans="1:20" ht="15.75" customHeight="1" thickBot="1">
      <c r="A5" s="116" t="s">
        <v>8</v>
      </c>
      <c r="B5" s="117"/>
      <c r="C5" s="118"/>
      <c r="D5" s="119" t="s">
        <v>88</v>
      </c>
      <c r="E5" s="120" t="s">
        <v>89</v>
      </c>
      <c r="F5" s="121"/>
      <c r="G5" s="62">
        <f t="shared" ref="G5:G6" si="0">I5</f>
        <v>144</v>
      </c>
      <c r="H5" s="122"/>
      <c r="I5" s="46">
        <v>144</v>
      </c>
      <c r="J5" s="123"/>
      <c r="K5" s="124" t="s">
        <v>90</v>
      </c>
      <c r="L5" s="123"/>
      <c r="M5" s="124" t="s">
        <v>90</v>
      </c>
      <c r="N5" s="123"/>
      <c r="O5" s="124" t="s">
        <v>90</v>
      </c>
      <c r="P5" s="123"/>
      <c r="Q5" s="124" t="s">
        <v>90</v>
      </c>
      <c r="R5" s="123"/>
      <c r="S5" s="125" t="s">
        <v>90</v>
      </c>
      <c r="T5" s="126"/>
    </row>
    <row r="6" spans="1:20" ht="15.75" customHeight="1" thickTop="1" thickBot="1">
      <c r="A6" s="127"/>
      <c r="B6" s="128"/>
      <c r="C6" s="75"/>
      <c r="D6" s="129"/>
      <c r="E6" s="122" t="s">
        <v>91</v>
      </c>
      <c r="F6" s="130" t="s">
        <v>92</v>
      </c>
      <c r="G6" s="45">
        <f t="shared" si="0"/>
        <v>7</v>
      </c>
      <c r="H6" s="131"/>
      <c r="I6" s="19">
        <f>5*1400/1000</f>
        <v>7</v>
      </c>
      <c r="J6" s="121"/>
      <c r="K6" s="132" t="s">
        <v>90</v>
      </c>
      <c r="L6" s="121"/>
      <c r="M6" s="132" t="s">
        <v>90</v>
      </c>
      <c r="N6" s="123"/>
      <c r="O6" s="124" t="s">
        <v>90</v>
      </c>
      <c r="P6" s="123"/>
      <c r="Q6" s="124" t="s">
        <v>90</v>
      </c>
      <c r="R6" s="123"/>
      <c r="S6" s="125" t="s">
        <v>90</v>
      </c>
      <c r="T6" s="126"/>
    </row>
    <row r="7" spans="1:20" ht="15.75" customHeight="1" thickTop="1" thickBot="1">
      <c r="A7" s="127"/>
      <c r="B7" s="128"/>
      <c r="C7" s="75"/>
      <c r="D7" s="129"/>
      <c r="E7" s="122" t="s">
        <v>93</v>
      </c>
      <c r="F7" s="31" t="s">
        <v>94</v>
      </c>
      <c r="G7" s="7">
        <v>396</v>
      </c>
      <c r="H7" s="122"/>
      <c r="I7" s="18" t="s">
        <v>90</v>
      </c>
      <c r="J7" s="5"/>
      <c r="K7" s="133">
        <v>324</v>
      </c>
      <c r="L7" s="27" t="s">
        <v>95</v>
      </c>
      <c r="M7" s="7">
        <f>(G7-K7)/3</f>
        <v>24</v>
      </c>
      <c r="N7" s="134"/>
      <c r="O7" s="19">
        <f>(G7-K7)/3</f>
        <v>24</v>
      </c>
      <c r="P7" s="134"/>
      <c r="Q7" s="19">
        <f>(G7-K7)/3</f>
        <v>24</v>
      </c>
      <c r="R7" s="123"/>
      <c r="S7" s="135" t="s">
        <v>90</v>
      </c>
      <c r="T7" s="126"/>
    </row>
    <row r="8" spans="1:20" ht="15.75" customHeight="1" thickTop="1" thickBot="1">
      <c r="A8" s="127"/>
      <c r="B8" s="128"/>
      <c r="C8" s="75"/>
      <c r="D8" s="129"/>
      <c r="E8" s="120" t="s">
        <v>96</v>
      </c>
      <c r="F8" s="134"/>
      <c r="G8" s="19">
        <f>K8+S8</f>
        <v>75</v>
      </c>
      <c r="H8" s="122"/>
      <c r="I8" s="18" t="s">
        <v>90</v>
      </c>
      <c r="J8" s="27" t="s">
        <v>97</v>
      </c>
      <c r="K8" s="7">
        <f>7500*10/1000-S8</f>
        <v>55</v>
      </c>
      <c r="L8" s="136"/>
      <c r="M8" s="124" t="s">
        <v>90</v>
      </c>
      <c r="N8" s="123"/>
      <c r="O8" s="124" t="s">
        <v>90</v>
      </c>
      <c r="P8" s="123"/>
      <c r="Q8" s="124" t="s">
        <v>90</v>
      </c>
      <c r="R8" s="123"/>
      <c r="S8" s="137">
        <v>20</v>
      </c>
      <c r="T8" s="126"/>
    </row>
    <row r="9" spans="1:20" ht="15.75" customHeight="1" thickTop="1" thickBot="1">
      <c r="A9" s="127"/>
      <c r="B9" s="128"/>
      <c r="C9" s="75"/>
      <c r="D9" s="104"/>
      <c r="E9" s="120" t="s">
        <v>98</v>
      </c>
      <c r="F9" s="134"/>
      <c r="G9" s="46">
        <f>20+20+20+20+20+20</f>
        <v>120</v>
      </c>
      <c r="H9" s="122"/>
      <c r="I9" s="46">
        <v>20</v>
      </c>
      <c r="J9" s="123"/>
      <c r="K9" s="46">
        <v>20</v>
      </c>
      <c r="L9" s="121"/>
      <c r="M9" s="62">
        <v>20</v>
      </c>
      <c r="N9" s="123"/>
      <c r="O9" s="46">
        <v>20</v>
      </c>
      <c r="P9" s="123"/>
      <c r="Q9" s="138">
        <v>20</v>
      </c>
      <c r="R9" s="123"/>
      <c r="S9" s="139">
        <v>20</v>
      </c>
      <c r="T9" s="126"/>
    </row>
    <row r="10" spans="1:20" ht="15.75" customHeight="1" thickTop="1" thickBot="1">
      <c r="A10" s="127"/>
      <c r="B10" s="128"/>
      <c r="C10" s="75"/>
      <c r="D10" s="120" t="s">
        <v>99</v>
      </c>
      <c r="E10" s="120" t="s">
        <v>19</v>
      </c>
      <c r="F10" s="123"/>
      <c r="G10" s="19">
        <v>90</v>
      </c>
      <c r="H10" s="122"/>
      <c r="I10" s="124" t="s">
        <v>90</v>
      </c>
      <c r="J10" s="123"/>
      <c r="K10" s="18" t="s">
        <v>90</v>
      </c>
      <c r="L10" s="27" t="s">
        <v>100</v>
      </c>
      <c r="M10" s="7">
        <f>9000*10/1000</f>
        <v>90</v>
      </c>
      <c r="N10" s="136"/>
      <c r="O10" s="124" t="s">
        <v>90</v>
      </c>
      <c r="P10" s="123"/>
      <c r="Q10" s="124" t="s">
        <v>90</v>
      </c>
      <c r="R10" s="123"/>
      <c r="S10" s="125" t="s">
        <v>90</v>
      </c>
      <c r="T10" s="126"/>
    </row>
    <row r="11" spans="1:20" ht="15.75" customHeight="1" thickTop="1">
      <c r="A11" s="127"/>
      <c r="B11" s="128"/>
      <c r="C11" s="75"/>
      <c r="D11" s="119" t="s">
        <v>101</v>
      </c>
      <c r="E11" s="120" t="s">
        <v>102</v>
      </c>
      <c r="F11" s="123"/>
      <c r="G11" s="23">
        <v>1200</v>
      </c>
      <c r="H11" s="122"/>
      <c r="I11" s="124" t="s">
        <v>90</v>
      </c>
      <c r="J11" s="134"/>
      <c r="K11" s="23">
        <f>1000+200</f>
        <v>1200</v>
      </c>
      <c r="L11" s="123"/>
      <c r="M11" s="124" t="s">
        <v>90</v>
      </c>
      <c r="N11" s="123"/>
      <c r="O11" s="124" t="s">
        <v>90</v>
      </c>
      <c r="P11" s="123"/>
      <c r="Q11" s="124" t="s">
        <v>90</v>
      </c>
      <c r="R11" s="123"/>
      <c r="S11" s="125" t="s">
        <v>90</v>
      </c>
      <c r="T11" s="126"/>
    </row>
    <row r="12" spans="1:20" ht="15.75" customHeight="1" thickBot="1">
      <c r="A12" s="127"/>
      <c r="B12" s="128"/>
      <c r="C12" s="75"/>
      <c r="D12" s="104"/>
      <c r="E12" s="120" t="s">
        <v>103</v>
      </c>
      <c r="F12" s="123"/>
      <c r="G12" s="23">
        <v>1200</v>
      </c>
      <c r="H12" s="122"/>
      <c r="I12" s="124" t="s">
        <v>90</v>
      </c>
      <c r="J12" s="123"/>
      <c r="K12" s="23">
        <v>1200</v>
      </c>
      <c r="L12" s="123"/>
      <c r="M12" s="132" t="s">
        <v>90</v>
      </c>
      <c r="N12" s="123"/>
      <c r="O12" s="132" t="s">
        <v>90</v>
      </c>
      <c r="P12" s="121"/>
      <c r="Q12" s="132" t="s">
        <v>90</v>
      </c>
      <c r="R12" s="123"/>
      <c r="S12" s="125" t="s">
        <v>90</v>
      </c>
      <c r="T12" s="126"/>
    </row>
    <row r="13" spans="1:20" ht="15.75" customHeight="1" thickTop="1" thickBot="1">
      <c r="A13" s="127"/>
      <c r="B13" s="128"/>
      <c r="C13" s="75"/>
      <c r="D13" s="119" t="s">
        <v>104</v>
      </c>
      <c r="E13" s="120" t="s">
        <v>105</v>
      </c>
      <c r="F13" s="134"/>
      <c r="G13" s="23">
        <f>M13+O13+Q13</f>
        <v>13650</v>
      </c>
      <c r="H13" s="122"/>
      <c r="I13" s="124" t="s">
        <v>90</v>
      </c>
      <c r="J13" s="123"/>
      <c r="K13" s="124" t="s">
        <v>90</v>
      </c>
      <c r="L13" s="123"/>
      <c r="M13" s="140">
        <v>2800</v>
      </c>
      <c r="N13" s="123"/>
      <c r="O13" s="141">
        <v>5600</v>
      </c>
      <c r="P13" s="142" t="s">
        <v>106</v>
      </c>
      <c r="Q13" s="143">
        <f>(11700+1950)-2800-5600</f>
        <v>5250</v>
      </c>
      <c r="R13" s="123"/>
      <c r="S13" s="125" t="s">
        <v>90</v>
      </c>
      <c r="T13" s="126"/>
    </row>
    <row r="14" spans="1:20" ht="15.75" customHeight="1" thickTop="1" thickBot="1">
      <c r="A14" s="127"/>
      <c r="B14" s="128"/>
      <c r="C14" s="75"/>
      <c r="D14" s="104"/>
      <c r="E14" s="120" t="s">
        <v>107</v>
      </c>
      <c r="F14" s="123"/>
      <c r="G14" s="19">
        <v>46</v>
      </c>
      <c r="H14" s="122"/>
      <c r="I14" s="124" t="s">
        <v>90</v>
      </c>
      <c r="J14" s="121"/>
      <c r="K14" s="144" t="s">
        <v>90</v>
      </c>
      <c r="L14" s="123"/>
      <c r="M14" s="124" t="s">
        <v>90</v>
      </c>
      <c r="N14" s="123"/>
      <c r="O14" s="18" t="s">
        <v>90</v>
      </c>
      <c r="P14" s="27" t="s">
        <v>108</v>
      </c>
      <c r="Q14" s="145">
        <f>(7500-5200)*20/1000</f>
        <v>46</v>
      </c>
      <c r="R14" s="123"/>
      <c r="S14" s="125" t="s">
        <v>90</v>
      </c>
      <c r="T14" s="126"/>
    </row>
    <row r="15" spans="1:20" ht="15.75" customHeight="1" thickTop="1" thickBot="1">
      <c r="A15" s="127"/>
      <c r="B15" s="128"/>
      <c r="C15" s="75"/>
      <c r="D15" s="120" t="s">
        <v>109</v>
      </c>
      <c r="E15" s="120" t="s">
        <v>20</v>
      </c>
      <c r="F15" s="123"/>
      <c r="G15" s="19">
        <v>60</v>
      </c>
      <c r="H15" s="122"/>
      <c r="I15" s="18" t="s">
        <v>90</v>
      </c>
      <c r="J15" s="27" t="s">
        <v>110</v>
      </c>
      <c r="K15" s="7">
        <f>10*6</f>
        <v>60</v>
      </c>
      <c r="L15" s="123"/>
      <c r="M15" s="124" t="s">
        <v>90</v>
      </c>
      <c r="N15" s="123"/>
      <c r="O15" s="124" t="s">
        <v>90</v>
      </c>
      <c r="P15" s="123"/>
      <c r="Q15" s="124" t="s">
        <v>90</v>
      </c>
      <c r="R15" s="123"/>
      <c r="S15" s="125" t="s">
        <v>90</v>
      </c>
      <c r="T15" s="126"/>
    </row>
    <row r="16" spans="1:20" ht="15.75" customHeight="1" thickTop="1" thickBot="1">
      <c r="A16" s="127"/>
      <c r="B16" s="128"/>
      <c r="C16" s="146" t="s">
        <v>111</v>
      </c>
      <c r="D16" s="99"/>
      <c r="E16" s="104"/>
      <c r="F16" s="147"/>
      <c r="G16" s="24">
        <f>SUM(G5:G15)</f>
        <v>16988</v>
      </c>
      <c r="H16" s="131"/>
      <c r="I16" s="19">
        <f>SUM(I5:I15)</f>
        <v>171</v>
      </c>
      <c r="J16" s="134"/>
      <c r="K16" s="23">
        <f>SUM(K5:K15)</f>
        <v>2859</v>
      </c>
      <c r="L16" s="134"/>
      <c r="M16" s="23">
        <f>SUM(M5:M15)</f>
        <v>2934</v>
      </c>
      <c r="N16" s="134"/>
      <c r="O16" s="23">
        <f>SUM(O5:O15)</f>
        <v>5644</v>
      </c>
      <c r="P16" s="134"/>
      <c r="Q16" s="23">
        <f>SUM(Q5:Q15)</f>
        <v>5340</v>
      </c>
      <c r="R16" s="134"/>
      <c r="S16" s="139">
        <f>SUM(S5:S15)</f>
        <v>40</v>
      </c>
      <c r="T16" s="126"/>
    </row>
    <row r="17" spans="1:20" ht="15.75" customHeight="1" thickTop="1" thickBot="1">
      <c r="A17" s="127"/>
      <c r="B17" s="128"/>
      <c r="C17" s="148" t="s">
        <v>112</v>
      </c>
      <c r="D17" s="71"/>
      <c r="E17" s="72"/>
      <c r="F17" s="27" t="s">
        <v>113</v>
      </c>
      <c r="G17" s="7">
        <f>SUM(I17:S17)</f>
        <v>509</v>
      </c>
      <c r="H17" s="131"/>
      <c r="I17" s="46">
        <f>ROUND(I16*3/100,0)</f>
        <v>5</v>
      </c>
      <c r="J17" s="147"/>
      <c r="K17" s="14">
        <f>ROUND(K16*3/100,0)</f>
        <v>86</v>
      </c>
      <c r="L17" s="147"/>
      <c r="M17" s="62">
        <f>ROUND(M16*3/100,0)</f>
        <v>88</v>
      </c>
      <c r="N17" s="147"/>
      <c r="O17" s="14">
        <f>ROUND(O16*3/100,0)</f>
        <v>169</v>
      </c>
      <c r="P17" s="147"/>
      <c r="Q17" s="62">
        <f>ROUND(Q16*3/100,0)</f>
        <v>160</v>
      </c>
      <c r="R17" s="134"/>
      <c r="S17" s="139">
        <f>ROUND(S16*3/100,0)</f>
        <v>1</v>
      </c>
      <c r="T17" s="126"/>
    </row>
    <row r="18" spans="1:20" ht="15.75" customHeight="1" thickTop="1" thickBot="1">
      <c r="A18" s="127"/>
      <c r="B18" s="128"/>
      <c r="C18" s="148" t="s">
        <v>114</v>
      </c>
      <c r="D18" s="71"/>
      <c r="E18" s="72"/>
      <c r="F18" s="121"/>
      <c r="G18" s="14">
        <v>343</v>
      </c>
      <c r="H18" s="122"/>
      <c r="I18" s="18" t="s">
        <v>90</v>
      </c>
      <c r="J18" s="27" t="s">
        <v>115</v>
      </c>
      <c r="K18" s="149">
        <f>ROUND(I42*3/100,0)</f>
        <v>2</v>
      </c>
      <c r="L18" s="27" t="s">
        <v>116</v>
      </c>
      <c r="M18" s="7">
        <f>ROUND(K42*3/100,0)</f>
        <v>21</v>
      </c>
      <c r="N18" s="150" t="s">
        <v>117</v>
      </c>
      <c r="O18" s="151">
        <f>ROUND(M42*3/100,0)</f>
        <v>89</v>
      </c>
      <c r="P18" s="27" t="s">
        <v>118</v>
      </c>
      <c r="Q18" s="21">
        <f>ROUND(O42*3/100,0)</f>
        <v>231</v>
      </c>
      <c r="R18" s="123"/>
      <c r="S18" s="152">
        <v>0</v>
      </c>
      <c r="T18" s="126"/>
    </row>
    <row r="19" spans="1:20" ht="15.75" customHeight="1" thickTop="1" thickBot="1">
      <c r="A19" s="127"/>
      <c r="B19" s="146" t="s">
        <v>119</v>
      </c>
      <c r="C19" s="99"/>
      <c r="D19" s="99"/>
      <c r="E19" s="104"/>
      <c r="F19" s="27" t="s">
        <v>120</v>
      </c>
      <c r="G19" s="21">
        <f>SUM(G16:G18)</f>
        <v>17840</v>
      </c>
      <c r="H19" s="131"/>
      <c r="I19" s="19">
        <f>171+5</f>
        <v>176</v>
      </c>
      <c r="J19" s="134"/>
      <c r="K19" s="23">
        <f>SUM(K16:K18)</f>
        <v>2947</v>
      </c>
      <c r="L19" s="134"/>
      <c r="M19" s="23">
        <f>SUM(M16:M18)</f>
        <v>3043</v>
      </c>
      <c r="N19" s="134"/>
      <c r="O19" s="23">
        <f>SUM(O16:O18)</f>
        <v>5902</v>
      </c>
      <c r="P19" s="147"/>
      <c r="Q19" s="24">
        <f>SUM(Q16:Q18)</f>
        <v>5731</v>
      </c>
      <c r="R19" s="134"/>
      <c r="S19" s="139">
        <f>SUM(S16:S18)</f>
        <v>41</v>
      </c>
      <c r="T19" s="126"/>
    </row>
    <row r="20" spans="1:20" ht="15.75" customHeight="1" thickTop="1" thickBot="1">
      <c r="A20" s="153"/>
      <c r="B20" s="154" t="s">
        <v>121</v>
      </c>
      <c r="C20" s="71"/>
      <c r="D20" s="71"/>
      <c r="E20" s="72"/>
      <c r="F20" s="123"/>
      <c r="G20" s="124" t="s">
        <v>90</v>
      </c>
      <c r="H20" s="122"/>
      <c r="I20" s="124" t="s">
        <v>90</v>
      </c>
      <c r="J20" s="123"/>
      <c r="K20" s="155" t="s">
        <v>90</v>
      </c>
      <c r="L20" s="123"/>
      <c r="M20" s="124" t="s">
        <v>90</v>
      </c>
      <c r="N20" s="123"/>
      <c r="O20" s="18" t="s">
        <v>90</v>
      </c>
      <c r="P20" s="27" t="s">
        <v>122</v>
      </c>
      <c r="Q20" s="21">
        <f>O42</f>
        <v>7694</v>
      </c>
      <c r="R20" s="123"/>
      <c r="S20" s="125" t="s">
        <v>90</v>
      </c>
      <c r="T20" s="126"/>
    </row>
    <row r="21" spans="1:20" ht="15.75" customHeight="1" thickTop="1" thickBot="1">
      <c r="A21" s="156" t="s">
        <v>36</v>
      </c>
      <c r="B21" s="86"/>
      <c r="C21" s="86"/>
      <c r="D21" s="86"/>
      <c r="E21" s="87"/>
      <c r="F21" s="157"/>
      <c r="G21" s="158" t="s">
        <v>90</v>
      </c>
      <c r="H21" s="159"/>
      <c r="I21" s="50">
        <f>SUM(I19:I20)</f>
        <v>176</v>
      </c>
      <c r="J21" s="160"/>
      <c r="K21" s="51">
        <f>SUM(K19:K20)</f>
        <v>2947</v>
      </c>
      <c r="L21" s="160"/>
      <c r="M21" s="51">
        <f>SUM(M19:M20)</f>
        <v>3043</v>
      </c>
      <c r="N21" s="160"/>
      <c r="O21" s="51">
        <f>SUM(O19:O20)</f>
        <v>5902</v>
      </c>
      <c r="P21" s="160"/>
      <c r="Q21" s="51">
        <f>SUM(Q19:Q20)</f>
        <v>13425</v>
      </c>
      <c r="R21" s="160"/>
      <c r="S21" s="161">
        <f>SUM(S19:S20)</f>
        <v>41</v>
      </c>
      <c r="T21" s="126"/>
    </row>
    <row r="22" spans="1:20" ht="15.75" customHeight="1" thickTop="1">
      <c r="A22" s="116" t="s">
        <v>43</v>
      </c>
      <c r="B22" s="162"/>
      <c r="C22" s="163"/>
      <c r="D22" s="119" t="s">
        <v>88</v>
      </c>
      <c r="E22" s="120" t="s">
        <v>89</v>
      </c>
      <c r="F22" s="123"/>
      <c r="G22" s="46">
        <v>96</v>
      </c>
      <c r="H22" s="131"/>
      <c r="I22" s="19">
        <f>I5*2/3</f>
        <v>96</v>
      </c>
      <c r="J22" s="123"/>
      <c r="K22" s="155" t="s">
        <v>90</v>
      </c>
      <c r="L22" s="123"/>
      <c r="M22" s="155" t="s">
        <v>90</v>
      </c>
      <c r="N22" s="123"/>
      <c r="O22" s="155" t="s">
        <v>90</v>
      </c>
      <c r="P22" s="123"/>
      <c r="Q22" s="155" t="s">
        <v>90</v>
      </c>
      <c r="R22" s="123"/>
      <c r="S22" s="164" t="s">
        <v>90</v>
      </c>
      <c r="T22" s="126"/>
    </row>
    <row r="23" spans="1:20" ht="15.75" customHeight="1" thickBot="1">
      <c r="A23" s="127"/>
      <c r="B23" s="75"/>
      <c r="C23" s="129"/>
      <c r="D23" s="129"/>
      <c r="E23" s="120" t="s">
        <v>91</v>
      </c>
      <c r="F23" s="123"/>
      <c r="G23" s="46">
        <v>5</v>
      </c>
      <c r="H23" s="131"/>
      <c r="I23" s="19">
        <f>ROUND(I6*2/3,0)</f>
        <v>5</v>
      </c>
      <c r="J23" s="121"/>
      <c r="K23" s="165" t="s">
        <v>90</v>
      </c>
      <c r="L23" s="121"/>
      <c r="M23" s="165" t="s">
        <v>90</v>
      </c>
      <c r="N23" s="123"/>
      <c r="O23" s="165" t="s">
        <v>90</v>
      </c>
      <c r="P23" s="123"/>
      <c r="Q23" s="166" t="s">
        <v>90</v>
      </c>
      <c r="R23" s="123"/>
      <c r="S23" s="125" t="s">
        <v>90</v>
      </c>
      <c r="T23" s="126"/>
    </row>
    <row r="24" spans="1:20" ht="15.75" customHeight="1" thickTop="1" thickBot="1">
      <c r="A24" s="127"/>
      <c r="B24" s="75"/>
      <c r="C24" s="129"/>
      <c r="D24" s="129"/>
      <c r="E24" s="120" t="s">
        <v>93</v>
      </c>
      <c r="F24" s="123"/>
      <c r="G24" s="19">
        <v>264</v>
      </c>
      <c r="H24" s="122"/>
      <c r="I24" s="18" t="s">
        <v>90</v>
      </c>
      <c r="J24" s="167"/>
      <c r="K24" s="168">
        <f t="shared" ref="K24:K25" si="1">ROUND(K7*2/3,0)</f>
        <v>216</v>
      </c>
      <c r="L24" s="27" t="s">
        <v>123</v>
      </c>
      <c r="M24" s="7">
        <f>ROUND(M7*2/3,0)</f>
        <v>16</v>
      </c>
      <c r="N24" s="169"/>
      <c r="O24" s="39">
        <f>ROUND(O7*2/3,0)</f>
        <v>16</v>
      </c>
      <c r="P24" s="134"/>
      <c r="Q24" s="19">
        <f>ROUND(Q7*2/3,0)</f>
        <v>16</v>
      </c>
      <c r="R24" s="123"/>
      <c r="S24" s="125" t="s">
        <v>90</v>
      </c>
      <c r="T24" s="126"/>
    </row>
    <row r="25" spans="1:20" ht="15.75" customHeight="1" thickTop="1">
      <c r="A25" s="127"/>
      <c r="B25" s="75"/>
      <c r="C25" s="129"/>
      <c r="D25" s="104"/>
      <c r="E25" s="120" t="s">
        <v>96</v>
      </c>
      <c r="F25" s="123"/>
      <c r="G25" s="19">
        <v>50</v>
      </c>
      <c r="H25" s="122"/>
      <c r="I25" s="124" t="s">
        <v>90</v>
      </c>
      <c r="J25" s="134"/>
      <c r="K25" s="23">
        <f t="shared" si="1"/>
        <v>37</v>
      </c>
      <c r="L25" s="123"/>
      <c r="M25" s="132" t="s">
        <v>90</v>
      </c>
      <c r="N25" s="123"/>
      <c r="O25" s="155" t="s">
        <v>90</v>
      </c>
      <c r="P25" s="123"/>
      <c r="Q25" s="155" t="s">
        <v>90</v>
      </c>
      <c r="R25" s="134"/>
      <c r="S25" s="152">
        <f>ROUND(S8*2/3,0)</f>
        <v>13</v>
      </c>
      <c r="T25" s="126"/>
    </row>
    <row r="26" spans="1:20" ht="15.75" customHeight="1">
      <c r="A26" s="127"/>
      <c r="B26" s="75"/>
      <c r="C26" s="129"/>
      <c r="D26" s="120" t="s">
        <v>99</v>
      </c>
      <c r="E26" s="120" t="s">
        <v>19</v>
      </c>
      <c r="F26" s="123"/>
      <c r="G26" s="19">
        <v>60</v>
      </c>
      <c r="H26" s="122"/>
      <c r="I26" s="124" t="s">
        <v>90</v>
      </c>
      <c r="J26" s="123"/>
      <c r="K26" s="155" t="s">
        <v>90</v>
      </c>
      <c r="L26" s="134"/>
      <c r="M26" s="140">
        <f>ROUND(M10*2/3,0)</f>
        <v>60</v>
      </c>
      <c r="N26" s="123"/>
      <c r="O26" s="155" t="s">
        <v>90</v>
      </c>
      <c r="P26" s="123"/>
      <c r="Q26" s="124" t="s">
        <v>90</v>
      </c>
      <c r="R26" s="123"/>
      <c r="S26" s="125" t="s">
        <v>90</v>
      </c>
      <c r="T26" s="126"/>
    </row>
    <row r="27" spans="1:20" ht="15.75" customHeight="1" thickBot="1">
      <c r="A27" s="127"/>
      <c r="B27" s="75"/>
      <c r="C27" s="129"/>
      <c r="D27" s="119" t="s">
        <v>101</v>
      </c>
      <c r="E27" s="120" t="s">
        <v>102</v>
      </c>
      <c r="F27" s="123"/>
      <c r="G27" s="19">
        <v>120</v>
      </c>
      <c r="H27" s="122"/>
      <c r="I27" s="124" t="s">
        <v>90</v>
      </c>
      <c r="J27" s="123"/>
      <c r="K27" s="23">
        <v>120</v>
      </c>
      <c r="L27" s="123"/>
      <c r="M27" s="124" t="s">
        <v>90</v>
      </c>
      <c r="N27" s="123"/>
      <c r="O27" s="155" t="s">
        <v>90</v>
      </c>
      <c r="P27" s="121"/>
      <c r="Q27" s="165" t="s">
        <v>90</v>
      </c>
      <c r="R27" s="123"/>
      <c r="S27" s="164" t="s">
        <v>90</v>
      </c>
      <c r="T27" s="126"/>
    </row>
    <row r="28" spans="1:20" ht="15.75" customHeight="1" thickTop="1" thickBot="1">
      <c r="A28" s="127"/>
      <c r="B28" s="75"/>
      <c r="C28" s="129"/>
      <c r="D28" s="129"/>
      <c r="E28" s="120" t="s">
        <v>124</v>
      </c>
      <c r="F28" s="170"/>
      <c r="G28" s="23">
        <v>480</v>
      </c>
      <c r="H28" s="122"/>
      <c r="I28" s="124" t="s">
        <v>90</v>
      </c>
      <c r="J28" s="123"/>
      <c r="K28" s="155" t="s">
        <v>90</v>
      </c>
      <c r="L28" s="123"/>
      <c r="M28" s="155" t="s">
        <v>90</v>
      </c>
      <c r="N28" s="123"/>
      <c r="O28" s="171" t="s">
        <v>90</v>
      </c>
      <c r="P28" s="31" t="s">
        <v>125</v>
      </c>
      <c r="Q28" s="145">
        <v>480</v>
      </c>
      <c r="R28" s="123"/>
      <c r="S28" s="125" t="s">
        <v>90</v>
      </c>
      <c r="T28" s="126"/>
    </row>
    <row r="29" spans="1:20" ht="15.75" customHeight="1" thickTop="1" thickBot="1">
      <c r="A29" s="127"/>
      <c r="B29" s="75"/>
      <c r="C29" s="129"/>
      <c r="D29" s="104"/>
      <c r="E29" s="120" t="s">
        <v>126</v>
      </c>
      <c r="F29" s="123"/>
      <c r="G29" s="19">
        <v>720</v>
      </c>
      <c r="H29" s="122"/>
      <c r="I29" s="124" t="s">
        <v>90</v>
      </c>
      <c r="J29" s="123"/>
      <c r="K29" s="23">
        <v>720</v>
      </c>
      <c r="L29" s="123"/>
      <c r="M29" s="165" t="s">
        <v>90</v>
      </c>
      <c r="N29" s="123"/>
      <c r="O29" s="124" t="s">
        <v>90</v>
      </c>
      <c r="P29" s="121"/>
      <c r="Q29" s="132" t="s">
        <v>90</v>
      </c>
      <c r="R29" s="123"/>
      <c r="S29" s="164" t="s">
        <v>90</v>
      </c>
      <c r="T29" s="126"/>
    </row>
    <row r="30" spans="1:20" ht="15.75" customHeight="1" thickTop="1" thickBot="1">
      <c r="A30" s="127"/>
      <c r="B30" s="75"/>
      <c r="C30" s="129"/>
      <c r="D30" s="154" t="s">
        <v>127</v>
      </c>
      <c r="E30" s="72"/>
      <c r="F30" s="123"/>
      <c r="G30" s="46">
        <v>910</v>
      </c>
      <c r="H30" s="122"/>
      <c r="I30" s="124" t="s">
        <v>90</v>
      </c>
      <c r="J30" s="123"/>
      <c r="K30" s="165" t="s">
        <v>90</v>
      </c>
      <c r="L30" s="123"/>
      <c r="M30" s="37">
        <v>187</v>
      </c>
      <c r="N30" s="134"/>
      <c r="O30" s="42">
        <f>ROUND(O13*10/100*2/3,0)</f>
        <v>373</v>
      </c>
      <c r="P30" s="27" t="s">
        <v>128</v>
      </c>
      <c r="Q30" s="7">
        <f>ROUND(Q13*10/100*2/3,0)</f>
        <v>350</v>
      </c>
      <c r="R30" s="123"/>
      <c r="S30" s="125" t="s">
        <v>90</v>
      </c>
      <c r="T30" s="126"/>
    </row>
    <row r="31" spans="1:20" ht="15.75" customHeight="1" thickTop="1" thickBot="1">
      <c r="A31" s="127"/>
      <c r="B31" s="75"/>
      <c r="C31" s="129"/>
      <c r="D31" s="154" t="s">
        <v>129</v>
      </c>
      <c r="E31" s="72"/>
      <c r="F31" s="121"/>
      <c r="G31" s="62">
        <v>8</v>
      </c>
      <c r="H31" s="122"/>
      <c r="I31" s="124" t="s">
        <v>90</v>
      </c>
      <c r="J31" s="123"/>
      <c r="K31" s="140">
        <v>8</v>
      </c>
      <c r="L31" s="123"/>
      <c r="M31" s="155" t="s">
        <v>90</v>
      </c>
      <c r="N31" s="123"/>
      <c r="O31" s="155" t="s">
        <v>90</v>
      </c>
      <c r="P31" s="123"/>
      <c r="Q31" s="124" t="s">
        <v>90</v>
      </c>
      <c r="R31" s="123"/>
      <c r="S31" s="125" t="s">
        <v>90</v>
      </c>
      <c r="T31" s="126"/>
    </row>
    <row r="32" spans="1:20" ht="15.75" customHeight="1" thickTop="1" thickBot="1">
      <c r="A32" s="127"/>
      <c r="B32" s="75"/>
      <c r="C32" s="109" t="s">
        <v>130</v>
      </c>
      <c r="D32" s="97"/>
      <c r="E32" s="129"/>
      <c r="F32" s="27" t="s">
        <v>131</v>
      </c>
      <c r="G32" s="21">
        <f>SUM(G22:G31)</f>
        <v>2713</v>
      </c>
      <c r="H32" s="131"/>
      <c r="I32" s="46">
        <f>SUM(I22:I31)</f>
        <v>101</v>
      </c>
      <c r="J32" s="134"/>
      <c r="K32" s="23">
        <f>SUM(K22:K31)</f>
        <v>1101</v>
      </c>
      <c r="L32" s="134"/>
      <c r="M32" s="23">
        <f>SUM(M22:M31)</f>
        <v>263</v>
      </c>
      <c r="N32" s="134"/>
      <c r="O32" s="23">
        <f>SUM(O22:O31)</f>
        <v>389</v>
      </c>
      <c r="P32" s="134"/>
      <c r="Q32" s="23">
        <f>SUM(Q22:Q31)</f>
        <v>846</v>
      </c>
      <c r="R32" s="134"/>
      <c r="S32" s="152">
        <f>SUM(S22:S31)</f>
        <v>13</v>
      </c>
      <c r="T32" s="126"/>
    </row>
    <row r="33" spans="1:20" ht="15.75" customHeight="1" thickTop="1">
      <c r="A33" s="127"/>
      <c r="B33" s="75"/>
      <c r="C33" s="172"/>
      <c r="D33" s="154" t="s">
        <v>132</v>
      </c>
      <c r="E33" s="72"/>
      <c r="F33" s="123"/>
      <c r="G33" s="19">
        <v>720</v>
      </c>
      <c r="H33" s="122"/>
      <c r="I33" s="124" t="s">
        <v>90</v>
      </c>
      <c r="J33" s="123"/>
      <c r="K33" s="23">
        <v>720</v>
      </c>
      <c r="L33" s="123"/>
      <c r="M33" s="124" t="s">
        <v>90</v>
      </c>
      <c r="N33" s="123"/>
      <c r="O33" s="124" t="s">
        <v>90</v>
      </c>
      <c r="P33" s="123"/>
      <c r="Q33" s="155" t="s">
        <v>90</v>
      </c>
      <c r="R33" s="123"/>
      <c r="S33" s="164" t="s">
        <v>90</v>
      </c>
      <c r="T33" s="126"/>
    </row>
    <row r="34" spans="1:20" ht="15.75" customHeight="1">
      <c r="A34" s="127"/>
      <c r="B34" s="75"/>
      <c r="C34" s="173"/>
      <c r="D34" s="154" t="s">
        <v>133</v>
      </c>
      <c r="E34" s="72"/>
      <c r="F34" s="170"/>
      <c r="G34" s="19">
        <v>20</v>
      </c>
      <c r="H34" s="174"/>
      <c r="I34" s="124" t="s">
        <v>90</v>
      </c>
      <c r="J34" s="123"/>
      <c r="K34" s="155" t="s">
        <v>90</v>
      </c>
      <c r="L34" s="123"/>
      <c r="M34" s="155" t="s">
        <v>90</v>
      </c>
      <c r="N34" s="123"/>
      <c r="O34" s="155" t="s">
        <v>90</v>
      </c>
      <c r="P34" s="123"/>
      <c r="Q34" s="19">
        <v>20</v>
      </c>
      <c r="R34" s="123"/>
      <c r="S34" s="125" t="s">
        <v>90</v>
      </c>
      <c r="T34" s="126"/>
    </row>
    <row r="35" spans="1:20" ht="15.75" customHeight="1" thickBot="1">
      <c r="A35" s="127"/>
      <c r="B35" s="75"/>
      <c r="C35" s="175" t="s">
        <v>134</v>
      </c>
      <c r="D35" s="99"/>
      <c r="E35" s="104"/>
      <c r="F35" s="147"/>
      <c r="G35" s="62">
        <f>G33+G34</f>
        <v>740</v>
      </c>
      <c r="H35" s="131"/>
      <c r="I35" s="46">
        <f>SUM(I33:I34)</f>
        <v>0</v>
      </c>
      <c r="J35" s="169"/>
      <c r="K35" s="24">
        <f>SUM(K33:K34)</f>
        <v>720</v>
      </c>
      <c r="L35" s="169"/>
      <c r="M35" s="62">
        <f>SUM(M33:M34)</f>
        <v>0</v>
      </c>
      <c r="N35" s="169"/>
      <c r="O35" s="176">
        <f>SUM(O33:O34)</f>
        <v>0</v>
      </c>
      <c r="P35" s="169"/>
      <c r="Q35" s="69">
        <f>SUM(Q33:Q34)</f>
        <v>20</v>
      </c>
      <c r="R35" s="169"/>
      <c r="S35" s="152">
        <f>SUM(S33:S34)</f>
        <v>0</v>
      </c>
      <c r="T35" s="126"/>
    </row>
    <row r="36" spans="1:20" ht="15.75" customHeight="1" thickTop="1" thickBot="1">
      <c r="A36" s="127"/>
      <c r="B36" s="75"/>
      <c r="C36" s="154" t="s">
        <v>135</v>
      </c>
      <c r="D36" s="71"/>
      <c r="E36" s="72"/>
      <c r="F36" s="177" t="s">
        <v>136</v>
      </c>
      <c r="G36" s="21">
        <f>K36+M36+O36+Q36</f>
        <v>14387</v>
      </c>
      <c r="H36" s="178"/>
      <c r="I36" s="124" t="s">
        <v>90</v>
      </c>
      <c r="J36" s="123"/>
      <c r="K36" s="37">
        <v>500</v>
      </c>
      <c r="L36" s="123"/>
      <c r="M36" s="140">
        <v>500</v>
      </c>
      <c r="N36" s="123"/>
      <c r="O36" s="37">
        <v>800</v>
      </c>
      <c r="P36" s="134"/>
      <c r="Q36" s="23">
        <f>Q21-Q32-Q35+(41-13)</f>
        <v>12587</v>
      </c>
      <c r="R36" s="123"/>
      <c r="S36" s="125" t="s">
        <v>90</v>
      </c>
      <c r="T36" s="126"/>
    </row>
    <row r="37" spans="1:20" ht="15.75" customHeight="1" thickTop="1">
      <c r="A37" s="127"/>
      <c r="B37" s="146" t="s">
        <v>137</v>
      </c>
      <c r="C37" s="99"/>
      <c r="D37" s="99"/>
      <c r="E37" s="104"/>
      <c r="F37" s="134"/>
      <c r="G37" s="23">
        <f>G32+G35+G36</f>
        <v>17840</v>
      </c>
      <c r="H37" s="131"/>
      <c r="I37" s="19">
        <f>I32+I35</f>
        <v>101</v>
      </c>
      <c r="J37" s="134"/>
      <c r="K37" s="23">
        <f>K32+K35+K36</f>
        <v>2321</v>
      </c>
      <c r="L37" s="134"/>
      <c r="M37" s="23">
        <f>M32+M35+M36</f>
        <v>763</v>
      </c>
      <c r="N37" s="134"/>
      <c r="O37" s="23">
        <f>O32+O35+O36</f>
        <v>1189</v>
      </c>
      <c r="P37" s="134"/>
      <c r="Q37" s="23">
        <f>Q32+Q35+Q36</f>
        <v>13453</v>
      </c>
      <c r="R37" s="134"/>
      <c r="S37" s="152">
        <f>S32+S35</f>
        <v>13</v>
      </c>
      <c r="T37" s="126"/>
    </row>
    <row r="38" spans="1:20" ht="15.75" customHeight="1" thickBot="1">
      <c r="A38" s="127"/>
      <c r="B38" s="148" t="s">
        <v>138</v>
      </c>
      <c r="C38" s="71"/>
      <c r="D38" s="71"/>
      <c r="E38" s="72"/>
      <c r="F38" s="123"/>
      <c r="G38" s="124" t="s">
        <v>90</v>
      </c>
      <c r="H38" s="131"/>
      <c r="I38" s="19">
        <f>I21-I37</f>
        <v>75</v>
      </c>
      <c r="J38" s="134"/>
      <c r="K38" s="23">
        <f>K21-K37</f>
        <v>626</v>
      </c>
      <c r="L38" s="134"/>
      <c r="M38" s="23">
        <f>M21-M37</f>
        <v>2280</v>
      </c>
      <c r="N38" s="134"/>
      <c r="O38" s="23">
        <f>O21-O37</f>
        <v>4713</v>
      </c>
      <c r="P38" s="123"/>
      <c r="Q38" s="155" t="s">
        <v>90</v>
      </c>
      <c r="R38" s="121"/>
      <c r="S38" s="179" t="s">
        <v>90</v>
      </c>
      <c r="T38" s="126"/>
    </row>
    <row r="39" spans="1:20" ht="15.75" customHeight="1" thickTop="1" thickBot="1">
      <c r="A39" s="153"/>
      <c r="B39" s="148" t="s">
        <v>139</v>
      </c>
      <c r="C39" s="71"/>
      <c r="D39" s="71"/>
      <c r="E39" s="72"/>
      <c r="F39" s="123"/>
      <c r="G39" s="124" t="s">
        <v>90</v>
      </c>
      <c r="H39" s="122"/>
      <c r="I39" s="124" t="s">
        <v>90</v>
      </c>
      <c r="J39" s="123"/>
      <c r="K39" s="124" t="s">
        <v>90</v>
      </c>
      <c r="L39" s="121"/>
      <c r="M39" s="132" t="s">
        <v>90</v>
      </c>
      <c r="N39" s="123"/>
      <c r="O39" s="180" t="s">
        <v>90</v>
      </c>
      <c r="P39" s="123"/>
      <c r="Q39" s="18" t="s">
        <v>90</v>
      </c>
      <c r="R39" s="31" t="s">
        <v>140</v>
      </c>
      <c r="S39" s="181">
        <v>28</v>
      </c>
      <c r="T39" s="126"/>
    </row>
    <row r="40" spans="1:20" ht="15.75" customHeight="1" thickTop="1" thickBot="1">
      <c r="A40" s="156" t="s">
        <v>63</v>
      </c>
      <c r="B40" s="86"/>
      <c r="C40" s="86"/>
      <c r="D40" s="86"/>
      <c r="E40" s="87"/>
      <c r="F40" s="157"/>
      <c r="G40" s="158" t="s">
        <v>90</v>
      </c>
      <c r="H40" s="159"/>
      <c r="I40" s="50">
        <f>SUM(I37:I39)</f>
        <v>176</v>
      </c>
      <c r="J40" s="160"/>
      <c r="K40" s="52">
        <f>SUM(K37:K39)</f>
        <v>2947</v>
      </c>
      <c r="L40" s="182" t="s">
        <v>141</v>
      </c>
      <c r="M40" s="183">
        <f>SUM(M37:M39)</f>
        <v>3043</v>
      </c>
      <c r="N40" s="160"/>
      <c r="O40" s="51">
        <f>SUM(O37:O39)</f>
        <v>5902</v>
      </c>
      <c r="P40" s="160"/>
      <c r="Q40" s="51">
        <f>SUM(Q37:Q39)</f>
        <v>13453</v>
      </c>
      <c r="R40" s="160"/>
      <c r="S40" s="184">
        <f>SUM(S37:S39)</f>
        <v>41</v>
      </c>
      <c r="T40" s="126"/>
    </row>
    <row r="41" spans="1:20" ht="15" thickTop="1">
      <c r="A41" s="185" t="s">
        <v>142</v>
      </c>
      <c r="B41" s="99"/>
      <c r="C41" s="99"/>
      <c r="D41" s="99"/>
      <c r="E41" s="104"/>
      <c r="F41" s="123"/>
      <c r="G41" s="124" t="s">
        <v>90</v>
      </c>
      <c r="H41" s="122"/>
      <c r="I41" s="124" t="s">
        <v>90</v>
      </c>
      <c r="J41" s="121"/>
      <c r="K41" s="132" t="s">
        <v>90</v>
      </c>
      <c r="L41" s="121"/>
      <c r="M41" s="132" t="s">
        <v>90</v>
      </c>
      <c r="N41" s="123"/>
      <c r="O41" s="132" t="s">
        <v>90</v>
      </c>
      <c r="P41" s="134"/>
      <c r="Q41" s="23">
        <f>Q40-Q21</f>
        <v>28</v>
      </c>
      <c r="R41" s="123"/>
      <c r="S41" s="125" t="s">
        <v>90</v>
      </c>
      <c r="T41" s="126"/>
    </row>
    <row r="42" spans="1:20" ht="15" thickBot="1">
      <c r="A42" s="186" t="s">
        <v>143</v>
      </c>
      <c r="B42" s="187"/>
      <c r="C42" s="187"/>
      <c r="D42" s="187"/>
      <c r="E42" s="188"/>
      <c r="F42" s="189"/>
      <c r="G42" s="190" t="s">
        <v>90</v>
      </c>
      <c r="H42" s="191"/>
      <c r="I42" s="192">
        <f>I38</f>
        <v>75</v>
      </c>
      <c r="J42" s="193"/>
      <c r="K42" s="194">
        <f>I42+K38</f>
        <v>701</v>
      </c>
      <c r="L42" s="195"/>
      <c r="M42" s="196">
        <f>K42+M38</f>
        <v>2981</v>
      </c>
      <c r="N42" s="197"/>
      <c r="O42" s="194">
        <f>M42+O38</f>
        <v>7694</v>
      </c>
      <c r="P42" s="189"/>
      <c r="Q42" s="198">
        <v>0</v>
      </c>
      <c r="R42" s="189"/>
      <c r="S42" s="199" t="s">
        <v>90</v>
      </c>
      <c r="T42" s="126"/>
    </row>
    <row r="43" spans="1:20" ht="19">
      <c r="A43" s="200"/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</row>
  </sheetData>
  <mergeCells count="54">
    <mergeCell ref="B37:E37"/>
    <mergeCell ref="B38:E38"/>
    <mergeCell ref="B39:E39"/>
    <mergeCell ref="A40:E40"/>
    <mergeCell ref="A41:E41"/>
    <mergeCell ref="A42:E42"/>
    <mergeCell ref="D31:E31"/>
    <mergeCell ref="C32:E32"/>
    <mergeCell ref="D33:E33"/>
    <mergeCell ref="D34:E34"/>
    <mergeCell ref="C35:E35"/>
    <mergeCell ref="C36:E36"/>
    <mergeCell ref="C18:E18"/>
    <mergeCell ref="B19:E19"/>
    <mergeCell ref="B20:E20"/>
    <mergeCell ref="A21:E21"/>
    <mergeCell ref="A22:A39"/>
    <mergeCell ref="B22:B36"/>
    <mergeCell ref="C22:C31"/>
    <mergeCell ref="D22:D25"/>
    <mergeCell ref="D27:D29"/>
    <mergeCell ref="D30:E30"/>
    <mergeCell ref="P4:Q4"/>
    <mergeCell ref="R4:S4"/>
    <mergeCell ref="A5:A20"/>
    <mergeCell ref="B5:B18"/>
    <mergeCell ref="C5:C15"/>
    <mergeCell ref="D5:D9"/>
    <mergeCell ref="D11:D12"/>
    <mergeCell ref="D13:D14"/>
    <mergeCell ref="C16:E16"/>
    <mergeCell ref="C17:E17"/>
    <mergeCell ref="A4:E4"/>
    <mergeCell ref="F4:G4"/>
    <mergeCell ref="H4:I4"/>
    <mergeCell ref="J4:K4"/>
    <mergeCell ref="L4:M4"/>
    <mergeCell ref="N4:O4"/>
    <mergeCell ref="P2:Q2"/>
    <mergeCell ref="R2:S2"/>
    <mergeCell ref="A3:E3"/>
    <mergeCell ref="F3:G3"/>
    <mergeCell ref="H3:I3"/>
    <mergeCell ref="J3:K3"/>
    <mergeCell ref="L3:M3"/>
    <mergeCell ref="N3:O3"/>
    <mergeCell ref="P3:Q3"/>
    <mergeCell ref="R3:S3"/>
    <mergeCell ref="A1:E1"/>
    <mergeCell ref="F2:G2"/>
    <mergeCell ref="H2:I2"/>
    <mergeCell ref="J2:K2"/>
    <mergeCell ref="L2:M2"/>
    <mergeCell ref="N2:O2"/>
  </mergeCells>
  <phoneticPr fontId="2"/>
  <printOptions horizontalCentered="1" gridLines="1"/>
  <pageMargins left="0.7" right="0.7" top="0.75" bottom="0.75" header="0" footer="0"/>
  <pageSetup paperSize="9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H24（2012）No.2</vt:lpstr>
      <vt:lpstr>H26(2014)No.2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2021-02-07T01:33:58Z</dcterms:created>
  <dcterms:modified xsi:type="dcterms:W3CDTF">2022-03-07T09:32:00Z</dcterms:modified>
</cp:coreProperties>
</file>