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2_2021再開発スクール/007_直前講義/直前（実技予想）/No2_解答/"/>
    </mc:Choice>
  </mc:AlternateContent>
  <xr:revisionPtr revIDLastSave="0" documentId="13_ncr:1_{A10E4060-9702-5A46-8940-6DC06D478BE6}" xr6:coauthVersionLast="47" xr6:coauthVersionMax="47" xr10:uidLastSave="{00000000-0000-0000-0000-000000000000}"/>
  <bookViews>
    <workbookView xWindow="5040" yWindow="840" windowWidth="15420" windowHeight="14280" xr2:uid="{3CB6E922-E00F-4C67-AACA-289E12AD6238}"/>
  </bookViews>
  <sheets>
    <sheet name="⑥H20No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1" l="1"/>
  <c r="AA10" i="1"/>
  <c r="AA11" i="1"/>
  <c r="AA8" i="1"/>
  <c r="S8" i="1"/>
  <c r="R8" i="1"/>
  <c r="P8" i="1"/>
  <c r="N8" i="1"/>
  <c r="R12" i="1"/>
  <c r="Y14" i="1"/>
  <c r="H20" i="1"/>
  <c r="H15" i="1"/>
  <c r="Y12" i="1"/>
  <c r="Y11" i="1"/>
  <c r="Y10" i="1"/>
  <c r="Y9" i="1"/>
  <c r="X12" i="1"/>
  <c r="X9" i="1"/>
  <c r="X10" i="1"/>
  <c r="X11" i="1"/>
  <c r="X8" i="1"/>
  <c r="U12" i="1"/>
  <c r="U9" i="1"/>
  <c r="U10" i="1"/>
  <c r="U8" i="1"/>
  <c r="V12" i="1"/>
  <c r="V11" i="1"/>
  <c r="T12" i="1"/>
  <c r="S13" i="1"/>
  <c r="T9" i="1"/>
  <c r="T10" i="1"/>
  <c r="T11" i="1"/>
  <c r="T8" i="1"/>
  <c r="S11" i="1"/>
  <c r="S9" i="1"/>
  <c r="S10" i="1"/>
  <c r="S5" i="1"/>
  <c r="T6" i="1"/>
  <c r="U6" i="1"/>
  <c r="V6" i="1"/>
  <c r="S6" i="1"/>
  <c r="M9" i="1"/>
  <c r="M10" i="1"/>
  <c r="M11" i="1"/>
  <c r="M8" i="1"/>
  <c r="M6" i="1"/>
  <c r="L9" i="1"/>
  <c r="N9" i="1" s="1"/>
  <c r="L10" i="1"/>
  <c r="N10" i="1" s="1"/>
  <c r="L11" i="1"/>
  <c r="N11" i="1" s="1"/>
  <c r="L8" i="1"/>
  <c r="L6" i="1"/>
  <c r="N12" i="1" l="1"/>
  <c r="L12" i="1"/>
  <c r="Y8" i="1" l="1"/>
  <c r="P11" i="1"/>
  <c r="R11" i="1" s="1"/>
  <c r="P9" i="1"/>
  <c r="R9" i="1" s="1"/>
  <c r="P10" i="1"/>
  <c r="R10" i="1" s="1"/>
  <c r="P12" i="1" l="1"/>
</calcChain>
</file>

<file path=xl/sharedStrings.xml><?xml version="1.0" encoding="utf-8"?>
<sst xmlns="http://schemas.openxmlformats.org/spreadsheetml/2006/main" count="73" uniqueCount="53">
  <si>
    <t>■床価額算出表（解答表）</t>
  </si>
  <si>
    <t>階</t>
  </si>
  <si>
    <t>用途</t>
  </si>
  <si>
    <t>施設建築敷地</t>
  </si>
  <si>
    <t>施設建築物</t>
  </si>
  <si>
    <r>
      <t>床価額（土地</t>
    </r>
    <r>
      <rPr>
        <sz val="10.5"/>
        <color theme="1"/>
        <rFont val="Century"/>
        <family val="1"/>
      </rPr>
      <t>+</t>
    </r>
    <r>
      <rPr>
        <sz val="10.5"/>
        <color theme="1"/>
        <rFont val="ＭＳ 明朝"/>
        <family val="1"/>
        <charset val="128"/>
      </rPr>
      <t>建物）</t>
    </r>
  </si>
  <si>
    <t>共有持分</t>
  </si>
  <si>
    <r>
      <t>（小数点以下第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位）</t>
    </r>
  </si>
  <si>
    <t>共有持分の価額</t>
  </si>
  <si>
    <t>（百万円）</t>
  </si>
  <si>
    <t>床価額</t>
  </si>
  <si>
    <t>床単価</t>
  </si>
  <si>
    <r>
      <t>1</t>
    </r>
    <r>
      <rPr>
        <sz val="10.5"/>
        <color theme="1"/>
        <rFont val="ＭＳ 明朝"/>
        <family val="1"/>
        <charset val="128"/>
      </rPr>
      <t>階</t>
    </r>
  </si>
  <si>
    <t>店舗１</t>
  </si>
  <si>
    <t>⑤</t>
  </si>
  <si>
    <t>⑨</t>
  </si>
  <si>
    <r>
      <t>2</t>
    </r>
    <r>
      <rPr>
        <sz val="10.5"/>
        <color theme="1"/>
        <rFont val="ＭＳ 明朝"/>
        <family val="1"/>
        <charset val="128"/>
      </rPr>
      <t>階</t>
    </r>
  </si>
  <si>
    <t>店舗２</t>
  </si>
  <si>
    <t>③</t>
  </si>
  <si>
    <t>⑥</t>
  </si>
  <si>
    <t>⑩</t>
  </si>
  <si>
    <t>店舗３</t>
  </si>
  <si>
    <t>②</t>
  </si>
  <si>
    <t>⑦</t>
  </si>
  <si>
    <t>⑪</t>
  </si>
  <si>
    <r>
      <t>3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階</t>
    </r>
  </si>
  <si>
    <t>住　宅</t>
  </si>
  <si>
    <t>④</t>
  </si>
  <si>
    <t>⑧</t>
  </si>
  <si>
    <t>⑫</t>
  </si>
  <si>
    <t>①</t>
    <phoneticPr fontId="4"/>
  </si>
  <si>
    <t>（千円/㎡）</t>
    <phoneticPr fontId="4"/>
  </si>
  <si>
    <t>施設建築敷地の依存度比率</t>
  </si>
  <si>
    <t>施設建築物の一部の価額（建物の価額）</t>
  </si>
  <si>
    <t>専有部分</t>
  </si>
  <si>
    <t>全体共用部分</t>
  </si>
  <si>
    <t>店舗共用部分</t>
  </si>
  <si>
    <t>住宅共用部分</t>
  </si>
  <si>
    <r>
      <t>1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階</t>
    </r>
  </si>
  <si>
    <t>―</t>
  </si>
  <si>
    <t>専有面積（㎡）</t>
    <phoneticPr fontId="4"/>
  </si>
  <si>
    <t>総額（百万円）</t>
    <rPh sb="3" eb="6">
      <t xml:space="preserve">１００００００エｎ </t>
    </rPh>
    <phoneticPr fontId="4"/>
  </si>
  <si>
    <t>（２）施設建築敷地の総額</t>
    <phoneticPr fontId="4"/>
  </si>
  <si>
    <t>（３）施設建築物の一部の価額（建物の価額）の用途別積算価額　（単位：百万円）</t>
    <phoneticPr fontId="4"/>
  </si>
  <si>
    <t>（１）階別の専有面積と施設建築敷地の価額の依存度比</t>
    <phoneticPr fontId="4"/>
  </si>
  <si>
    <t>合計</t>
    <rPh sb="0" eb="2">
      <t>ゴウケイ</t>
    </rPh>
    <phoneticPr fontId="4"/>
  </si>
  <si>
    <t>比積</t>
    <rPh sb="0" eb="1">
      <t xml:space="preserve">ヒ </t>
    </rPh>
    <rPh sb="1" eb="2">
      <t xml:space="preserve">セキ </t>
    </rPh>
    <phoneticPr fontId="4"/>
  </si>
  <si>
    <t>施設建築物の一部の価額</t>
    <rPh sb="10" eb="11">
      <t>ガｋウ</t>
    </rPh>
    <phoneticPr fontId="4"/>
  </si>
  <si>
    <t>総床価額</t>
    <rPh sb="0" eb="1">
      <t xml:space="preserve">ソウ </t>
    </rPh>
    <rPh sb="1" eb="2">
      <t>ユｋア</t>
    </rPh>
    <rPh sb="2" eb="4">
      <t>カガｋウ</t>
    </rPh>
    <phoneticPr fontId="4"/>
  </si>
  <si>
    <t>百万円</t>
    <rPh sb="0" eb="3">
      <t xml:space="preserve">１００００００エｎ </t>
    </rPh>
    <phoneticPr fontId="4"/>
  </si>
  <si>
    <t>総額チェック</t>
    <rPh sb="0" eb="2">
      <t>ソウガｋウ</t>
    </rPh>
    <phoneticPr fontId="4"/>
  </si>
  <si>
    <t>OK</t>
    <phoneticPr fontId="4"/>
  </si>
  <si>
    <t>⑥H20年No4 権利変換計画計算型（エクセル計算シート）</t>
    <rPh sb="4" eb="5">
      <t xml:space="preserve">ネｎ </t>
    </rPh>
    <rPh sb="9" eb="13">
      <t xml:space="preserve">ケンリヘンカｎ </t>
    </rPh>
    <rPh sb="13" eb="15">
      <t>ケイカｋウ</t>
    </rPh>
    <rPh sb="15" eb="17">
      <t xml:space="preserve">ケイサｎ </t>
    </rPh>
    <rPh sb="17" eb="18">
      <t>ガｔア</t>
    </rPh>
    <rPh sb="23" eb="25">
      <t xml:space="preserve">ケイサｎ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</si>
</sst>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00;[Red]\-#,##0.00000"/>
  </numFmts>
  <fonts count="10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/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FF0000"/>
      </left>
      <right/>
      <top/>
      <bottom/>
      <diagonal/>
    </border>
    <border>
      <left style="mediumDashed">
        <color rgb="FFFF0000"/>
      </left>
      <right/>
      <top/>
      <bottom style="medium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/>
      <right style="mediumDashed">
        <color rgb="FFFF0000"/>
      </right>
      <top/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 style="medium">
        <color indexed="64"/>
      </right>
      <top style="mediumDashed">
        <color rgb="FFFF0000"/>
      </top>
      <bottom style="mediumDashed">
        <color rgb="FFFF0000"/>
      </bottom>
      <diagonal/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indexed="64"/>
      </right>
      <top style="mediumDashed">
        <color rgb="FFFF0000"/>
      </top>
      <bottom style="mediumDashed">
        <color rgb="FFFF0000"/>
      </bottom>
      <diagonal/>
    </border>
    <border>
      <left style="medium">
        <color indexed="64"/>
      </left>
      <right/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 style="mediumDashed">
        <color rgb="FFFF00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 indent="2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8" fontId="6" fillId="0" borderId="20" xfId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6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8" fontId="3" fillId="2" borderId="7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38" fontId="3" fillId="2" borderId="30" xfId="1" applyFont="1" applyFill="1" applyBorder="1" applyAlignment="1">
      <alignment horizontal="center" vertical="center" wrapText="1"/>
    </xf>
    <xf numFmtId="38" fontId="3" fillId="2" borderId="31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38" fontId="6" fillId="0" borderId="19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8" fontId="3" fillId="2" borderId="0" xfId="1" applyFont="1" applyFill="1" applyBorder="1" applyAlignment="1">
      <alignment horizontal="center" vertical="center" wrapText="1"/>
    </xf>
    <xf numFmtId="38" fontId="3" fillId="2" borderId="22" xfId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8" fontId="3" fillId="2" borderId="19" xfId="1" applyFont="1" applyFill="1" applyBorder="1" applyAlignment="1">
      <alignment horizontal="center" vertical="center" wrapText="1"/>
    </xf>
    <xf numFmtId="38" fontId="3" fillId="2" borderId="25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>
      <alignment horizontal="center" vertical="center" wrapText="1"/>
    </xf>
    <xf numFmtId="38" fontId="6" fillId="0" borderId="31" xfId="1" applyFont="1" applyFill="1" applyBorder="1" applyAlignment="1">
      <alignment horizontal="center" vertical="center" wrapText="1"/>
    </xf>
    <xf numFmtId="0" fontId="0" fillId="0" borderId="32" xfId="0" applyBorder="1">
      <alignment vertical="center"/>
    </xf>
    <xf numFmtId="177" fontId="3" fillId="2" borderId="34" xfId="1" applyNumberFormat="1" applyFont="1" applyFill="1" applyBorder="1" applyAlignment="1">
      <alignment horizontal="center" vertical="center" wrapText="1"/>
    </xf>
    <xf numFmtId="0" fontId="0" fillId="0" borderId="35" xfId="0" applyBorder="1">
      <alignment vertical="center"/>
    </xf>
    <xf numFmtId="38" fontId="0" fillId="0" borderId="36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0" fillId="0" borderId="36" xfId="0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507999</xdr:colOff>
      <xdr:row>0</xdr:row>
      <xdr:rowOff>198967</xdr:rowOff>
    </xdr:from>
    <xdr:to>
      <xdr:col>13</xdr:col>
      <xdr:colOff>160865</xdr:colOff>
      <xdr:row>2</xdr:row>
      <xdr:rowOff>114300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1C0274A-EB14-DA44-86A1-AD1B798142A7}"/>
            </a:ext>
          </a:extLst>
        </xdr:cNvPr>
        <xdr:cNvSpPr/>
      </xdr:nvSpPr>
      <xdr:spPr>
        <a:xfrm>
          <a:off x="10634132" y="198967"/>
          <a:ext cx="1007533" cy="541866"/>
        </a:xfrm>
        <a:prstGeom prst="wedgeRoundRectCallout">
          <a:avLst>
            <a:gd name="adj1" fmla="val 5841"/>
            <a:gd name="adj2" fmla="val 1191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列を挿入</a:t>
          </a:r>
        </a:p>
      </xdr:txBody>
    </xdr:sp>
    <xdr:clientData/>
  </xdr:twoCellAnchor>
  <xdr:twoCellAnchor>
    <xdr:from>
      <xdr:col>19</xdr:col>
      <xdr:colOff>457199</xdr:colOff>
      <xdr:row>0</xdr:row>
      <xdr:rowOff>169333</xdr:rowOff>
    </xdr:from>
    <xdr:to>
      <xdr:col>20</xdr:col>
      <xdr:colOff>402167</xdr:colOff>
      <xdr:row>2</xdr:row>
      <xdr:rowOff>84666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B899FE44-B14E-2E4C-A15C-4D5BDF9183E5}"/>
            </a:ext>
          </a:extLst>
        </xdr:cNvPr>
        <xdr:cNvSpPr/>
      </xdr:nvSpPr>
      <xdr:spPr>
        <a:xfrm>
          <a:off x="16797866" y="169333"/>
          <a:ext cx="1147234" cy="541866"/>
        </a:xfrm>
        <a:prstGeom prst="wedgeRoundRectCallout">
          <a:avLst>
            <a:gd name="adj1" fmla="val 5841"/>
            <a:gd name="adj2" fmla="val 1191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列を挿入</a:t>
          </a:r>
        </a:p>
      </xdr:txBody>
    </xdr:sp>
    <xdr:clientData/>
  </xdr:twoCellAnchor>
  <xdr:twoCellAnchor>
    <xdr:from>
      <xdr:col>9</xdr:col>
      <xdr:colOff>558799</xdr:colOff>
      <xdr:row>13</xdr:row>
      <xdr:rowOff>152400</xdr:rowOff>
    </xdr:from>
    <xdr:to>
      <xdr:col>11</xdr:col>
      <xdr:colOff>211666</xdr:colOff>
      <xdr:row>15</xdr:row>
      <xdr:rowOff>220132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AEEFCD10-543B-D043-8B0E-FEFAD4A5028A}"/>
            </a:ext>
          </a:extLst>
        </xdr:cNvPr>
        <xdr:cNvSpPr/>
      </xdr:nvSpPr>
      <xdr:spPr>
        <a:xfrm>
          <a:off x="9330266" y="3623733"/>
          <a:ext cx="1007533" cy="541866"/>
        </a:xfrm>
        <a:prstGeom prst="wedgeRoundRectCallout">
          <a:avLst>
            <a:gd name="adj1" fmla="val -14327"/>
            <a:gd name="adj2" fmla="val -1277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行を挿入</a:t>
          </a:r>
        </a:p>
      </xdr:txBody>
    </xdr:sp>
    <xdr:clientData/>
  </xdr:twoCellAnchor>
  <xdr:twoCellAnchor>
    <xdr:from>
      <xdr:col>6</xdr:col>
      <xdr:colOff>338666</xdr:colOff>
      <xdr:row>21</xdr:row>
      <xdr:rowOff>203200</xdr:rowOff>
    </xdr:from>
    <xdr:to>
      <xdr:col>7</xdr:col>
      <xdr:colOff>296332</xdr:colOff>
      <xdr:row>24</xdr:row>
      <xdr:rowOff>33866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88FEDEEE-9EEB-FE44-9673-52ED390D0FB7}"/>
            </a:ext>
          </a:extLst>
        </xdr:cNvPr>
        <xdr:cNvSpPr/>
      </xdr:nvSpPr>
      <xdr:spPr>
        <a:xfrm>
          <a:off x="6705599" y="5655733"/>
          <a:ext cx="1007533" cy="541866"/>
        </a:xfrm>
        <a:prstGeom prst="wedgeRoundRectCallout">
          <a:avLst>
            <a:gd name="adj1" fmla="val -14327"/>
            <a:gd name="adj2" fmla="val -1277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セルを挿入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96F2-DF80-471B-AA18-635105FEFBF0}">
  <dimension ref="B2:AA20"/>
  <sheetViews>
    <sheetView tabSelected="1" topLeftCell="R1" zoomScale="89" workbookViewId="0">
      <selection activeCell="Y21" sqref="Y21"/>
    </sheetView>
  </sheetViews>
  <sheetFormatPr baseColWidth="10" defaultColWidth="8.83203125" defaultRowHeight="18"/>
  <cols>
    <col min="2" max="2" width="14.5" customWidth="1"/>
    <col min="3" max="3" width="13.5" customWidth="1"/>
    <col min="4" max="4" width="16.1640625" customWidth="1"/>
    <col min="5" max="5" width="16" customWidth="1"/>
    <col min="6" max="6" width="14.33203125" customWidth="1"/>
    <col min="7" max="7" width="13.6640625" customWidth="1"/>
    <col min="15" max="15" width="3.6640625" customWidth="1"/>
    <col min="16" max="16" width="15.6640625" customWidth="1"/>
    <col min="17" max="17" width="3.6640625" customWidth="1"/>
    <col min="18" max="22" width="15.6640625" customWidth="1"/>
    <col min="23" max="23" width="3.6640625" customWidth="1"/>
    <col min="24" max="24" width="18" customWidth="1"/>
    <col min="25" max="25" width="18.6640625" customWidth="1"/>
    <col min="26" max="26" width="3.6640625" customWidth="1"/>
    <col min="27" max="27" width="15.6640625" customWidth="1"/>
  </cols>
  <sheetData>
    <row r="2" spans="2:27" ht="31">
      <c r="B2" s="45" t="s">
        <v>52</v>
      </c>
    </row>
    <row r="4" spans="2:27" ht="19" thickBot="1">
      <c r="B4" t="s">
        <v>44</v>
      </c>
      <c r="J4" s="94" t="s">
        <v>0</v>
      </c>
      <c r="K4" s="94"/>
      <c r="L4" s="95"/>
      <c r="M4" s="95"/>
      <c r="N4" s="95"/>
      <c r="O4" s="94"/>
      <c r="P4" s="94"/>
      <c r="Q4" s="94"/>
      <c r="R4" s="94"/>
      <c r="S4" s="95"/>
      <c r="T4" s="95"/>
      <c r="U4" s="95"/>
      <c r="V4" s="95"/>
      <c r="W4" s="94"/>
      <c r="X4" s="94"/>
      <c r="Y4" s="94"/>
      <c r="Z4" s="94"/>
      <c r="AA4" s="94"/>
    </row>
    <row r="5" spans="2:27" ht="31" thickBot="1">
      <c r="B5" s="10" t="s">
        <v>1</v>
      </c>
      <c r="C5" s="9" t="s">
        <v>2</v>
      </c>
      <c r="D5" s="9" t="s">
        <v>40</v>
      </c>
      <c r="E5" s="9" t="s">
        <v>32</v>
      </c>
      <c r="J5" s="82" t="s">
        <v>1</v>
      </c>
      <c r="K5" s="88" t="s">
        <v>2</v>
      </c>
      <c r="L5" s="19"/>
      <c r="M5" s="19"/>
      <c r="N5" s="21"/>
      <c r="O5" s="85" t="s">
        <v>3</v>
      </c>
      <c r="P5" s="85"/>
      <c r="Q5" s="85"/>
      <c r="R5" s="85"/>
      <c r="S5" s="74" t="str">
        <f>D13</f>
        <v>施設建築物の一部の価額（建物の価額）</v>
      </c>
      <c r="T5" s="75"/>
      <c r="U5" s="75"/>
      <c r="V5" s="76"/>
      <c r="W5" s="85" t="s">
        <v>4</v>
      </c>
      <c r="X5" s="86"/>
      <c r="Y5" s="84" t="s">
        <v>5</v>
      </c>
      <c r="Z5" s="85"/>
      <c r="AA5" s="86"/>
    </row>
    <row r="6" spans="2:27" ht="25.5" customHeight="1" thickBot="1">
      <c r="B6" s="8" t="s">
        <v>12</v>
      </c>
      <c r="C6" s="7" t="s">
        <v>13</v>
      </c>
      <c r="D6" s="11">
        <v>900</v>
      </c>
      <c r="E6" s="12">
        <v>100</v>
      </c>
      <c r="J6" s="96"/>
      <c r="K6" s="89"/>
      <c r="L6" s="70" t="str">
        <f>D5</f>
        <v>専有面積（㎡）</v>
      </c>
      <c r="M6" s="70" t="str">
        <f>E5</f>
        <v>施設建築敷地の依存度比率</v>
      </c>
      <c r="N6" s="22" t="s">
        <v>46</v>
      </c>
      <c r="O6" s="97" t="s">
        <v>6</v>
      </c>
      <c r="P6" s="93"/>
      <c r="Q6" s="88" t="s">
        <v>8</v>
      </c>
      <c r="R6" s="97"/>
      <c r="S6" s="68" t="str">
        <f>D14</f>
        <v>専有部分</v>
      </c>
      <c r="T6" s="68" t="str">
        <f t="shared" ref="T6:V6" si="0">E14</f>
        <v>全体共用部分</v>
      </c>
      <c r="U6" s="68" t="str">
        <f t="shared" si="0"/>
        <v>店舗共用部分</v>
      </c>
      <c r="V6" s="69" t="str">
        <f t="shared" si="0"/>
        <v>住宅共用部分</v>
      </c>
      <c r="W6" s="97" t="s">
        <v>47</v>
      </c>
      <c r="X6" s="93"/>
      <c r="Y6" s="1" t="s">
        <v>10</v>
      </c>
      <c r="Z6" s="88" t="s">
        <v>11</v>
      </c>
      <c r="AA6" s="93"/>
    </row>
    <row r="7" spans="2:27" ht="19" thickBot="1">
      <c r="B7" s="80" t="s">
        <v>16</v>
      </c>
      <c r="C7" s="7" t="s">
        <v>17</v>
      </c>
      <c r="D7" s="11">
        <v>500</v>
      </c>
      <c r="E7" s="12">
        <v>90</v>
      </c>
      <c r="J7" s="83"/>
      <c r="K7" s="90"/>
      <c r="L7" s="71"/>
      <c r="M7" s="71"/>
      <c r="N7" s="23"/>
      <c r="O7" s="91" t="s">
        <v>7</v>
      </c>
      <c r="P7" s="92"/>
      <c r="Q7" s="90" t="s">
        <v>9</v>
      </c>
      <c r="R7" s="91"/>
      <c r="S7" s="29"/>
      <c r="T7" s="33"/>
      <c r="U7" s="33"/>
      <c r="V7" s="30"/>
      <c r="W7" s="91" t="s">
        <v>9</v>
      </c>
      <c r="X7" s="92"/>
      <c r="Y7" s="2" t="s">
        <v>9</v>
      </c>
      <c r="Z7" s="90" t="s">
        <v>31</v>
      </c>
      <c r="AA7" s="92"/>
    </row>
    <row r="8" spans="2:27" ht="19" thickBot="1">
      <c r="B8" s="81"/>
      <c r="C8" s="7" t="s">
        <v>21</v>
      </c>
      <c r="D8" s="11">
        <v>600</v>
      </c>
      <c r="E8" s="12">
        <v>80</v>
      </c>
      <c r="J8" s="3" t="s">
        <v>12</v>
      </c>
      <c r="K8" s="17" t="s">
        <v>13</v>
      </c>
      <c r="L8" s="20">
        <f>D6</f>
        <v>900</v>
      </c>
      <c r="M8" s="20">
        <f>E6</f>
        <v>100</v>
      </c>
      <c r="N8" s="24">
        <f>L8*M8</f>
        <v>90000</v>
      </c>
      <c r="O8" s="5" t="s">
        <v>30</v>
      </c>
      <c r="P8" s="6">
        <f>ROUND(N8/$N$12,5)</f>
        <v>0.12113</v>
      </c>
      <c r="Q8" s="4"/>
      <c r="R8" s="28">
        <f>ROUND(P8*$R$12,0)</f>
        <v>270</v>
      </c>
      <c r="S8" s="31">
        <f>$D$15*L8/($L$8+$L$9+$L$10)</f>
        <v>135</v>
      </c>
      <c r="T8" s="31">
        <f>$E$15*L8/$L$12</f>
        <v>36</v>
      </c>
      <c r="U8" s="35">
        <f>$F$15*L8/($L$8+$L$9+$L$10)</f>
        <v>18</v>
      </c>
      <c r="V8" s="32"/>
      <c r="W8" s="5" t="s">
        <v>14</v>
      </c>
      <c r="X8" s="27">
        <f>SUM(S8:V8)</f>
        <v>189</v>
      </c>
      <c r="Y8" s="36">
        <f>R8+X8</f>
        <v>459</v>
      </c>
      <c r="Z8" s="5" t="s">
        <v>15</v>
      </c>
      <c r="AA8" s="6">
        <f>Y8/L8*1000</f>
        <v>510</v>
      </c>
    </row>
    <row r="9" spans="2:27" ht="19" thickBot="1">
      <c r="B9" s="8" t="s">
        <v>25</v>
      </c>
      <c r="C9" s="7" t="s">
        <v>26</v>
      </c>
      <c r="D9" s="15">
        <v>8000</v>
      </c>
      <c r="E9" s="12">
        <v>70</v>
      </c>
      <c r="J9" s="80" t="s">
        <v>16</v>
      </c>
      <c r="K9" s="17" t="s">
        <v>17</v>
      </c>
      <c r="L9" s="20">
        <f t="shared" ref="L9:L11" si="1">D7</f>
        <v>500</v>
      </c>
      <c r="M9" s="20">
        <f t="shared" ref="M9:M11" si="2">E7</f>
        <v>90</v>
      </c>
      <c r="N9" s="24">
        <f t="shared" ref="N9:N11" si="3">L9*M9</f>
        <v>45000</v>
      </c>
      <c r="O9" s="4"/>
      <c r="P9" s="6">
        <f t="shared" ref="P9:P11" si="4">ROUND(N9/$N$12,5)</f>
        <v>6.0569999999999999E-2</v>
      </c>
      <c r="Q9" s="5" t="s">
        <v>18</v>
      </c>
      <c r="R9" s="28">
        <f t="shared" ref="R9:R11" si="5">ROUND(P9*$R$12,0)</f>
        <v>135</v>
      </c>
      <c r="S9" s="31">
        <f t="shared" ref="S9:S10" si="6">$D$15*L9/($L$8+$L$9+$L$10)</f>
        <v>75</v>
      </c>
      <c r="T9" s="31">
        <f t="shared" ref="T9:T11" si="7">$E$15*L9/$L$12</f>
        <v>20</v>
      </c>
      <c r="U9" s="34">
        <f t="shared" ref="U9:U10" si="8">$F$15*L9/($L$8+$L$9+$L$10)</f>
        <v>10</v>
      </c>
      <c r="V9" s="32"/>
      <c r="W9" s="5" t="s">
        <v>19</v>
      </c>
      <c r="X9" s="27">
        <f t="shared" ref="X9:X11" si="9">SUM(S9:V9)</f>
        <v>105</v>
      </c>
      <c r="Y9" s="36">
        <f>R9+X9</f>
        <v>240</v>
      </c>
      <c r="Z9" s="5" t="s">
        <v>20</v>
      </c>
      <c r="AA9" s="6">
        <f t="shared" ref="AA9:AA11" si="10">Y9/L9*1000</f>
        <v>480</v>
      </c>
    </row>
    <row r="10" spans="2:27" ht="19" thickBot="1">
      <c r="B10" t="s">
        <v>42</v>
      </c>
      <c r="J10" s="81"/>
      <c r="K10" s="17" t="s">
        <v>21</v>
      </c>
      <c r="L10" s="20">
        <f t="shared" si="1"/>
        <v>600</v>
      </c>
      <c r="M10" s="20">
        <f t="shared" si="2"/>
        <v>80</v>
      </c>
      <c r="N10" s="24">
        <f t="shared" si="3"/>
        <v>48000</v>
      </c>
      <c r="O10" s="5" t="s">
        <v>22</v>
      </c>
      <c r="P10" s="6">
        <f t="shared" si="4"/>
        <v>6.4600000000000005E-2</v>
      </c>
      <c r="Q10" s="4"/>
      <c r="R10" s="28">
        <f t="shared" si="5"/>
        <v>144</v>
      </c>
      <c r="S10" s="31">
        <f t="shared" si="6"/>
        <v>90</v>
      </c>
      <c r="T10" s="31">
        <f t="shared" si="7"/>
        <v>24</v>
      </c>
      <c r="U10" s="34">
        <f t="shared" si="8"/>
        <v>12</v>
      </c>
      <c r="V10" s="32"/>
      <c r="W10" s="5" t="s">
        <v>23</v>
      </c>
      <c r="X10" s="27">
        <f t="shared" si="9"/>
        <v>126</v>
      </c>
      <c r="Y10" s="36">
        <f>R10+X10</f>
        <v>270</v>
      </c>
      <c r="Z10" s="5" t="s">
        <v>24</v>
      </c>
      <c r="AA10" s="6">
        <f t="shared" si="10"/>
        <v>450</v>
      </c>
    </row>
    <row r="11" spans="2:27" ht="19" thickBot="1">
      <c r="B11" s="66" t="s">
        <v>41</v>
      </c>
      <c r="C11" s="67">
        <v>2229</v>
      </c>
      <c r="J11" s="13" t="s">
        <v>25</v>
      </c>
      <c r="K11" s="46" t="s">
        <v>26</v>
      </c>
      <c r="L11" s="47">
        <f t="shared" si="1"/>
        <v>8000</v>
      </c>
      <c r="M11" s="47">
        <f t="shared" si="2"/>
        <v>70</v>
      </c>
      <c r="N11" s="48">
        <f t="shared" si="3"/>
        <v>560000</v>
      </c>
      <c r="O11" s="49"/>
      <c r="P11" s="25">
        <f t="shared" si="4"/>
        <v>0.75370000000000004</v>
      </c>
      <c r="Q11" s="50" t="s">
        <v>27</v>
      </c>
      <c r="R11" s="51">
        <f t="shared" si="5"/>
        <v>1680</v>
      </c>
      <c r="S11" s="52">
        <f>D18</f>
        <v>1440</v>
      </c>
      <c r="T11" s="53">
        <f t="shared" si="7"/>
        <v>320</v>
      </c>
      <c r="U11" s="54"/>
      <c r="V11" s="55">
        <f>G18</f>
        <v>240</v>
      </c>
      <c r="W11" s="50" t="s">
        <v>28</v>
      </c>
      <c r="X11" s="26">
        <f t="shared" si="9"/>
        <v>2000</v>
      </c>
      <c r="Y11" s="37">
        <f>R11+X11</f>
        <v>3680</v>
      </c>
      <c r="Z11" s="5" t="s">
        <v>29</v>
      </c>
      <c r="AA11" s="6">
        <f t="shared" si="10"/>
        <v>460</v>
      </c>
    </row>
    <row r="12" spans="2:27" ht="19" thickBot="1">
      <c r="B12" t="s">
        <v>43</v>
      </c>
      <c r="J12" s="72" t="s">
        <v>45</v>
      </c>
      <c r="K12" s="73"/>
      <c r="L12" s="56">
        <f>SUM(L8:L11)</f>
        <v>10000</v>
      </c>
      <c r="M12" s="56"/>
      <c r="N12" s="57">
        <f>SUM(N8:N11)</f>
        <v>743000</v>
      </c>
      <c r="O12" s="58"/>
      <c r="P12" s="59">
        <f>SUM(P8:P11)</f>
        <v>1</v>
      </c>
      <c r="Q12" s="60"/>
      <c r="R12" s="61">
        <f>C11</f>
        <v>2229</v>
      </c>
      <c r="S12" s="62"/>
      <c r="T12" s="63">
        <f>SUM(T8:T11)</f>
        <v>400</v>
      </c>
      <c r="U12" s="63">
        <f>SUM(U8:U11)</f>
        <v>40</v>
      </c>
      <c r="V12" s="64">
        <f>SUM(V11)</f>
        <v>240</v>
      </c>
      <c r="W12" s="65"/>
      <c r="X12" s="38">
        <f>SUM(X8:X11)</f>
        <v>2420</v>
      </c>
      <c r="Y12" s="39">
        <f>R12+X12</f>
        <v>4649</v>
      </c>
    </row>
    <row r="13" spans="2:27" ht="19" thickBot="1">
      <c r="B13" s="82" t="s">
        <v>1</v>
      </c>
      <c r="C13" s="82" t="s">
        <v>2</v>
      </c>
      <c r="D13" s="84" t="s">
        <v>33</v>
      </c>
      <c r="E13" s="85"/>
      <c r="F13" s="85"/>
      <c r="G13" s="86"/>
      <c r="S13" s="16">
        <f>SUM(S8:S10)</f>
        <v>300</v>
      </c>
    </row>
    <row r="14" spans="2:27" ht="19" thickBot="1">
      <c r="B14" s="83"/>
      <c r="C14" s="83"/>
      <c r="D14" s="7" t="s">
        <v>34</v>
      </c>
      <c r="E14" s="7" t="s">
        <v>35</v>
      </c>
      <c r="F14" s="7" t="s">
        <v>36</v>
      </c>
      <c r="G14" s="17" t="s">
        <v>37</v>
      </c>
      <c r="H14" s="41" t="s">
        <v>45</v>
      </c>
      <c r="X14" t="s">
        <v>50</v>
      </c>
      <c r="Y14" s="44">
        <f>Y12-H20</f>
        <v>0</v>
      </c>
      <c r="Z14" s="18" t="s">
        <v>51</v>
      </c>
    </row>
    <row r="15" spans="2:27">
      <c r="B15" s="80" t="s">
        <v>38</v>
      </c>
      <c r="C15" s="1" t="s">
        <v>13</v>
      </c>
      <c r="D15" s="80">
        <v>300</v>
      </c>
      <c r="E15" s="80">
        <v>400</v>
      </c>
      <c r="F15" s="80">
        <v>40</v>
      </c>
      <c r="G15" s="88" t="s">
        <v>39</v>
      </c>
      <c r="H15" s="77">
        <f>D15+D18+E15+F15+G18</f>
        <v>2420</v>
      </c>
    </row>
    <row r="16" spans="2:27">
      <c r="B16" s="87"/>
      <c r="C16" s="1" t="s">
        <v>17</v>
      </c>
      <c r="D16" s="87"/>
      <c r="E16" s="87"/>
      <c r="F16" s="87"/>
      <c r="G16" s="89"/>
      <c r="H16" s="78"/>
    </row>
    <row r="17" spans="2:9" ht="19" thickBot="1">
      <c r="B17" s="81"/>
      <c r="C17" s="7" t="s">
        <v>21</v>
      </c>
      <c r="D17" s="81"/>
      <c r="E17" s="87"/>
      <c r="F17" s="81"/>
      <c r="G17" s="90"/>
      <c r="H17" s="78"/>
    </row>
    <row r="18" spans="2:9" ht="19" thickBot="1">
      <c r="B18" s="8" t="s">
        <v>25</v>
      </c>
      <c r="C18" s="7" t="s">
        <v>26</v>
      </c>
      <c r="D18" s="14">
        <v>1440</v>
      </c>
      <c r="E18" s="81"/>
      <c r="F18" s="7" t="s">
        <v>39</v>
      </c>
      <c r="G18" s="40">
        <v>240</v>
      </c>
      <c r="H18" s="79"/>
    </row>
    <row r="19" spans="2:9" ht="19" thickBot="1"/>
    <row r="20" spans="2:9" ht="25" thickBot="1">
      <c r="G20" s="42" t="s">
        <v>48</v>
      </c>
      <c r="H20" s="43">
        <f>H15+C11</f>
        <v>4649</v>
      </c>
      <c r="I20" t="s">
        <v>49</v>
      </c>
    </row>
  </sheetData>
  <mergeCells count="29">
    <mergeCell ref="W7:X7"/>
    <mergeCell ref="Z6:AA6"/>
    <mergeCell ref="Z7:AA7"/>
    <mergeCell ref="J9:J10"/>
    <mergeCell ref="J4:AA4"/>
    <mergeCell ref="J5:J7"/>
    <mergeCell ref="K5:K7"/>
    <mergeCell ref="O5:R5"/>
    <mergeCell ref="W5:X5"/>
    <mergeCell ref="Y5:AA5"/>
    <mergeCell ref="O6:P6"/>
    <mergeCell ref="O7:P7"/>
    <mergeCell ref="Q6:R6"/>
    <mergeCell ref="Q7:R7"/>
    <mergeCell ref="W6:X6"/>
    <mergeCell ref="L6:L7"/>
    <mergeCell ref="M6:M7"/>
    <mergeCell ref="J12:K12"/>
    <mergeCell ref="S5:V5"/>
    <mergeCell ref="H15:H18"/>
    <mergeCell ref="B7:B8"/>
    <mergeCell ref="B13:B14"/>
    <mergeCell ref="C13:C14"/>
    <mergeCell ref="D13:G13"/>
    <mergeCell ref="B15:B17"/>
    <mergeCell ref="D15:D17"/>
    <mergeCell ref="E15:E18"/>
    <mergeCell ref="F15:F17"/>
    <mergeCell ref="G15:G17"/>
  </mergeCells>
  <phoneticPr fontId="4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⑥H20No4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Microsoft Office User</cp:lastModifiedBy>
  <dcterms:created xsi:type="dcterms:W3CDTF">2021-08-12T03:09:37Z</dcterms:created>
  <dcterms:modified xsi:type="dcterms:W3CDTF">2021-08-18T00:10:23Z</dcterms:modified>
</cp:coreProperties>
</file>