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saitomakoto/斉藤計画事務所 Dropbox/再開発スクール/02_2021再開発スクール/007_直前講義/直前（実技予想）/No2_解答/"/>
    </mc:Choice>
  </mc:AlternateContent>
  <xr:revisionPtr revIDLastSave="0" documentId="13_ncr:1_{A00CF125-EB75-F94D-8CB8-093FF265A566}" xr6:coauthVersionLast="47" xr6:coauthVersionMax="47" xr10:uidLastSave="{00000000-0000-0000-0000-000000000000}"/>
  <bookViews>
    <workbookView xWindow="0" yWindow="500" windowWidth="28800" windowHeight="15760" xr2:uid="{1B011595-FF5C-478C-A304-73E3AD110061}"/>
  </bookViews>
  <sheets>
    <sheet name="H28No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9" i="1" l="1"/>
  <c r="AK9" i="1" s="1"/>
  <c r="AH9" i="1"/>
  <c r="AJ8" i="1"/>
  <c r="P17" i="1"/>
  <c r="AD8" i="1"/>
  <c r="AD10" i="1"/>
  <c r="AN10" i="1"/>
  <c r="AI8" i="1"/>
  <c r="AK8" i="1" s="1"/>
  <c r="AH7" i="1"/>
  <c r="AD7" i="1"/>
  <c r="L21" i="1"/>
  <c r="J21" i="1"/>
  <c r="H20" i="1"/>
  <c r="N20" i="1"/>
  <c r="L20" i="1"/>
  <c r="J20" i="1"/>
  <c r="H8" i="1"/>
  <c r="N9" i="1" s="1"/>
  <c r="AK7" i="1"/>
  <c r="N23" i="1"/>
  <c r="L23" i="1"/>
  <c r="J22" i="1"/>
  <c r="J23" i="1" s="1"/>
  <c r="H12" i="1"/>
  <c r="N17" i="1"/>
  <c r="N18" i="1" s="1"/>
  <c r="H17" i="1"/>
  <c r="J17" i="1" s="1"/>
  <c r="P14" i="1"/>
  <c r="N14" i="1"/>
  <c r="L14" i="1"/>
  <c r="J14" i="1"/>
  <c r="P8" i="1"/>
  <c r="N8" i="1"/>
  <c r="L8" i="1"/>
  <c r="J8" i="1"/>
  <c r="AD9" i="1" l="1"/>
  <c r="H21" i="1"/>
  <c r="L9" i="1"/>
  <c r="L12" i="1" s="1"/>
  <c r="L19" i="1" s="1"/>
  <c r="P9" i="1"/>
  <c r="P12" i="1" s="1"/>
  <c r="J9" i="1"/>
  <c r="J12" i="1" s="1"/>
  <c r="J18" i="1"/>
  <c r="P18" i="1"/>
  <c r="L17" i="1"/>
  <c r="L18" i="1" s="1"/>
  <c r="H18" i="1"/>
  <c r="H19" i="1" s="1"/>
  <c r="N12" i="1"/>
  <c r="N19" i="1" s="1"/>
  <c r="P19" i="1" l="1"/>
  <c r="P20" i="1" s="1"/>
  <c r="H24" i="1"/>
  <c r="N24" i="1"/>
  <c r="J19" i="1"/>
  <c r="L24" i="1"/>
  <c r="P24" i="1" l="1"/>
  <c r="AJ9" i="1"/>
  <c r="AL9" i="1" s="1"/>
  <c r="AJ7" i="1"/>
  <c r="AL7" i="1" s="1"/>
  <c r="AN7" i="1" s="1"/>
  <c r="P22" i="1"/>
  <c r="AL8" i="1"/>
  <c r="AP8" i="1" s="1"/>
  <c r="J24" i="1"/>
  <c r="H22" i="1" l="1"/>
  <c r="H23" i="1" s="1"/>
  <c r="P23" i="1"/>
</calcChain>
</file>

<file path=xl/sharedStrings.xml><?xml version="1.0" encoding="utf-8"?>
<sst xmlns="http://schemas.openxmlformats.org/spreadsheetml/2006/main" count="160" uniqueCount="107">
  <si>
    <t>表―（イ）　床価格の算出及び権利変換の概要</t>
    <rPh sb="0" eb="1">
      <t>ヒョウ</t>
    </rPh>
    <rPh sb="6" eb="7">
      <t>ユカ</t>
    </rPh>
    <rPh sb="7" eb="9">
      <t>カカク</t>
    </rPh>
    <rPh sb="10" eb="12">
      <t>サンシュツ</t>
    </rPh>
    <rPh sb="12" eb="13">
      <t>オヨ</t>
    </rPh>
    <rPh sb="14" eb="16">
      <t>ケンリ</t>
    </rPh>
    <rPh sb="16" eb="18">
      <t>ヘンカン</t>
    </rPh>
    <rPh sb="19" eb="21">
      <t>ガイヨウ</t>
    </rPh>
    <phoneticPr fontId="3"/>
  </si>
  <si>
    <t>用途・階数等</t>
    <rPh sb="0" eb="2">
      <t>ヨウト</t>
    </rPh>
    <rPh sb="3" eb="5">
      <t>カイスウ</t>
    </rPh>
    <rPh sb="5" eb="6">
      <t>トウ</t>
    </rPh>
    <phoneticPr fontId="3"/>
  </si>
  <si>
    <t>合計
(平均)</t>
    <rPh sb="0" eb="2">
      <t>ゴウケイ</t>
    </rPh>
    <rPh sb="4" eb="6">
      <t>ヘイキン</t>
    </rPh>
    <phoneticPr fontId="3"/>
  </si>
  <si>
    <t>店舗
１Ｆ</t>
    <rPh sb="0" eb="2">
      <t>テンポ</t>
    </rPh>
    <phoneticPr fontId="3"/>
  </si>
  <si>
    <t>店舗
２Ｆ</t>
    <rPh sb="0" eb="2">
      <t>テンポ</t>
    </rPh>
    <phoneticPr fontId="3"/>
  </si>
  <si>
    <t>公益施設
３Ｆ</t>
    <rPh sb="0" eb="2">
      <t>コウエキ</t>
    </rPh>
    <rPh sb="2" eb="4">
      <t>シセツ</t>
    </rPh>
    <phoneticPr fontId="3"/>
  </si>
  <si>
    <t>住宅
４Ｆ～25Ｆ</t>
    <rPh sb="0" eb="2">
      <t>ジュウタク</t>
    </rPh>
    <phoneticPr fontId="3"/>
  </si>
  <si>
    <t>備考</t>
    <rPh sb="0" eb="2">
      <t>ビコウ</t>
    </rPh>
    <phoneticPr fontId="3"/>
  </si>
  <si>
    <t>費目等(単位)</t>
    <rPh sb="0" eb="1">
      <t>ヒ</t>
    </rPh>
    <rPh sb="1" eb="2">
      <t>モク</t>
    </rPh>
    <rPh sb="2" eb="3">
      <t>トウ</t>
    </rPh>
    <rPh sb="4" eb="6">
      <t>タンイ</t>
    </rPh>
    <phoneticPr fontId="3"/>
  </si>
  <si>
    <t>専有面積［Ａ］</t>
    <rPh sb="0" eb="2">
      <t>センユウ</t>
    </rPh>
    <rPh sb="2" eb="4">
      <t>メンセキ</t>
    </rPh>
    <phoneticPr fontId="3"/>
  </si>
  <si>
    <t>(㎡)</t>
    <phoneticPr fontId="3"/>
  </si>
  <si>
    <t>機械室・駐車場は全体共用とする。</t>
    <rPh sb="0" eb="2">
      <t>キカイ</t>
    </rPh>
    <rPh sb="2" eb="3">
      <t>シツ</t>
    </rPh>
    <rPh sb="4" eb="7">
      <t>チュウシャジョウ</t>
    </rPh>
    <rPh sb="8" eb="10">
      <t>ゼンタイ</t>
    </rPh>
    <rPh sb="10" eb="12">
      <t>キョウヨウ</t>
    </rPh>
    <phoneticPr fontId="3"/>
  </si>
  <si>
    <t>土地分</t>
    <rPh sb="0" eb="2">
      <t>トチ</t>
    </rPh>
    <rPh sb="2" eb="3">
      <t>ブン</t>
    </rPh>
    <phoneticPr fontId="3"/>
  </si>
  <si>
    <t>持分割合計算</t>
    <rPh sb="0" eb="2">
      <t>モチブン</t>
    </rPh>
    <rPh sb="2" eb="4">
      <t>ワリアイ</t>
    </rPh>
    <rPh sb="4" eb="6">
      <t>ケイサン</t>
    </rPh>
    <phoneticPr fontId="3"/>
  </si>
  <si>
    <t>土地効用比率［Ｘ］</t>
    <rPh sb="0" eb="2">
      <t>トチ</t>
    </rPh>
    <rPh sb="2" eb="4">
      <t>コウヨウ</t>
    </rPh>
    <rPh sb="4" eb="6">
      <t>ヒリツ</t>
    </rPh>
    <phoneticPr fontId="3"/>
  </si>
  <si>
    <t>―</t>
    <phoneticPr fontId="3"/>
  </si>
  <si>
    <t>積数［Ａ］×［Ｘ］</t>
    <rPh sb="0" eb="1">
      <t>セキ</t>
    </rPh>
    <rPh sb="1" eb="2">
      <t>スウ</t>
    </rPh>
    <phoneticPr fontId="3"/>
  </si>
  <si>
    <t>①</t>
    <phoneticPr fontId="3"/>
  </si>
  <si>
    <t>小数点第一位を四捨五入して整数で記載</t>
    <rPh sb="0" eb="2">
      <t>ショウスウ</t>
    </rPh>
    <rPh sb="2" eb="3">
      <t>テン</t>
    </rPh>
    <rPh sb="3" eb="4">
      <t>ダイ</t>
    </rPh>
    <rPh sb="4" eb="5">
      <t>イチ</t>
    </rPh>
    <rPh sb="5" eb="6">
      <t>イ</t>
    </rPh>
    <rPh sb="7" eb="11">
      <t>シシャゴニュウ</t>
    </rPh>
    <rPh sb="13" eb="15">
      <t>セイスウ</t>
    </rPh>
    <rPh sb="16" eb="18">
      <t>キサイ</t>
    </rPh>
    <phoneticPr fontId="3"/>
  </si>
  <si>
    <t>土地持分割合</t>
    <rPh sb="0" eb="2">
      <t>トチ</t>
    </rPh>
    <rPh sb="2" eb="4">
      <t>モチブン</t>
    </rPh>
    <rPh sb="4" eb="6">
      <t>ワリアイ</t>
    </rPh>
    <phoneticPr fontId="3"/>
  </si>
  <si>
    <t>②</t>
    <phoneticPr fontId="3"/>
  </si>
  <si>
    <t>小数点第三位を四捨五入して小数点第二位記載</t>
    <rPh sb="4" eb="5">
      <t>サン</t>
    </rPh>
    <rPh sb="13" eb="15">
      <t>ショウスウ</t>
    </rPh>
    <rPh sb="15" eb="16">
      <t>テン</t>
    </rPh>
    <rPh sb="16" eb="17">
      <t>ダイ</t>
    </rPh>
    <rPh sb="17" eb="19">
      <t>ニイ</t>
    </rPh>
    <phoneticPr fontId="3"/>
  </si>
  <si>
    <t>土地費</t>
    <rPh sb="0" eb="2">
      <t>トチ</t>
    </rPh>
    <rPh sb="2" eb="3">
      <t>ヒ</t>
    </rPh>
    <phoneticPr fontId="3"/>
  </si>
  <si>
    <t>補助金控除前土地費</t>
    <rPh sb="0" eb="2">
      <t>ホジョ</t>
    </rPh>
    <rPh sb="2" eb="3">
      <t>キン</t>
    </rPh>
    <rPh sb="3" eb="5">
      <t>コウジョ</t>
    </rPh>
    <rPh sb="5" eb="6">
      <t>マエ</t>
    </rPh>
    <rPh sb="6" eb="8">
      <t>トチ</t>
    </rPh>
    <rPh sb="8" eb="9">
      <t>ヒ</t>
    </rPh>
    <phoneticPr fontId="3"/>
  </si>
  <si>
    <t>(百万円)</t>
    <rPh sb="1" eb="3">
      <t>ヒャクマン</t>
    </rPh>
    <rPh sb="3" eb="4">
      <t>エン</t>
    </rPh>
    <phoneticPr fontId="3"/>
  </si>
  <si>
    <t>補助金</t>
    <rPh sb="0" eb="2">
      <t>ホジョ</t>
    </rPh>
    <rPh sb="2" eb="3">
      <t>キン</t>
    </rPh>
    <phoneticPr fontId="3"/>
  </si>
  <si>
    <t>土地費原価(補助金控除後)</t>
    <rPh sb="0" eb="2">
      <t>トチ</t>
    </rPh>
    <rPh sb="2" eb="3">
      <t>ヒ</t>
    </rPh>
    <rPh sb="3" eb="5">
      <t>ゲンカ</t>
    </rPh>
    <rPh sb="6" eb="9">
      <t>ホジョキン</t>
    </rPh>
    <rPh sb="9" eb="11">
      <t>コウジョ</t>
    </rPh>
    <rPh sb="11" eb="12">
      <t>ゴ</t>
    </rPh>
    <phoneticPr fontId="3"/>
  </si>
  <si>
    <t>③</t>
    <phoneticPr fontId="3"/>
  </si>
  <si>
    <t>④</t>
    <phoneticPr fontId="3"/>
  </si>
  <si>
    <t>百万円未満を四捨五入して整数で記載</t>
    <rPh sb="0" eb="2">
      <t>ヒャクマン</t>
    </rPh>
    <rPh sb="2" eb="3">
      <t>エン</t>
    </rPh>
    <rPh sb="3" eb="5">
      <t>ミマン</t>
    </rPh>
    <rPh sb="6" eb="10">
      <t>シシャゴニュウ</t>
    </rPh>
    <rPh sb="12" eb="14">
      <t>セイスウ</t>
    </rPh>
    <rPh sb="15" eb="17">
      <t>キサイ</t>
    </rPh>
    <phoneticPr fontId="3"/>
  </si>
  <si>
    <t>建物分</t>
    <rPh sb="0" eb="2">
      <t>タテモノ</t>
    </rPh>
    <rPh sb="2" eb="3">
      <t>ブン</t>
    </rPh>
    <phoneticPr fontId="3"/>
  </si>
  <si>
    <t>工事費配分比率</t>
    <rPh sb="0" eb="2">
      <t>コウジ</t>
    </rPh>
    <rPh sb="2" eb="3">
      <t>ヒ</t>
    </rPh>
    <rPh sb="3" eb="5">
      <t>ハイブン</t>
    </rPh>
    <rPh sb="5" eb="7">
      <t>ヒリツ</t>
    </rPh>
    <phoneticPr fontId="3"/>
  </si>
  <si>
    <t>建物費</t>
    <rPh sb="0" eb="2">
      <t>タテモノ</t>
    </rPh>
    <rPh sb="2" eb="3">
      <t>ヒ</t>
    </rPh>
    <phoneticPr fontId="3"/>
  </si>
  <si>
    <t>用途別建物費
(補助金控除前)</t>
    <rPh sb="0" eb="2">
      <t>ヨウト</t>
    </rPh>
    <rPh sb="2" eb="3">
      <t>ベツ</t>
    </rPh>
    <rPh sb="3" eb="5">
      <t>タテモノ</t>
    </rPh>
    <rPh sb="5" eb="6">
      <t>ヒ</t>
    </rPh>
    <rPh sb="8" eb="11">
      <t>ホジョキン</t>
    </rPh>
    <rPh sb="11" eb="13">
      <t>コウジョ</t>
    </rPh>
    <rPh sb="13" eb="14">
      <t>マエ</t>
    </rPh>
    <phoneticPr fontId="3"/>
  </si>
  <si>
    <t>⑤</t>
    <phoneticPr fontId="3"/>
  </si>
  <si>
    <t>工事費配分比率で按分する。</t>
    <phoneticPr fontId="3"/>
  </si>
  <si>
    <t>補助金</t>
    <rPh sb="0" eb="3">
      <t>ホジョキン</t>
    </rPh>
    <phoneticPr fontId="3"/>
  </si>
  <si>
    <t>共同施設整備費</t>
    <rPh sb="0" eb="2">
      <t>キョウドウ</t>
    </rPh>
    <rPh sb="2" eb="4">
      <t>シセツ</t>
    </rPh>
    <rPh sb="4" eb="6">
      <t>セイビ</t>
    </rPh>
    <rPh sb="6" eb="7">
      <t>ヒ</t>
    </rPh>
    <phoneticPr fontId="3"/>
  </si>
  <si>
    <t>その他</t>
    <rPh sb="2" eb="3">
      <t>タ</t>
    </rPh>
    <phoneticPr fontId="3"/>
  </si>
  <si>
    <t>計</t>
    <rPh sb="0" eb="1">
      <t>ケイ</t>
    </rPh>
    <phoneticPr fontId="3"/>
  </si>
  <si>
    <t>⑥</t>
    <phoneticPr fontId="3"/>
  </si>
  <si>
    <t>工事費配分比率で按分する。</t>
    <rPh sb="0" eb="2">
      <t>コウジ</t>
    </rPh>
    <rPh sb="2" eb="3">
      <t>ヒ</t>
    </rPh>
    <rPh sb="3" eb="5">
      <t>ハイブン</t>
    </rPh>
    <rPh sb="5" eb="7">
      <t>ヒリツ</t>
    </rPh>
    <rPh sb="8" eb="10">
      <t>アンブン</t>
    </rPh>
    <phoneticPr fontId="3"/>
  </si>
  <si>
    <t>建物費原価(補助金控除後)</t>
    <rPh sb="0" eb="2">
      <t>タテモノ</t>
    </rPh>
    <rPh sb="2" eb="3">
      <t>ヒ</t>
    </rPh>
    <rPh sb="3" eb="5">
      <t>ゲンカ</t>
    </rPh>
    <rPh sb="6" eb="9">
      <t>ホジョキン</t>
    </rPh>
    <rPh sb="9" eb="11">
      <t>コウジョ</t>
    </rPh>
    <rPh sb="11" eb="12">
      <t>ゴ</t>
    </rPh>
    <phoneticPr fontId="3"/>
  </si>
  <si>
    <t>⑦</t>
    <phoneticPr fontId="3"/>
  </si>
  <si>
    <t>合計</t>
    <rPh sb="0" eb="2">
      <t>ゴウケイ</t>
    </rPh>
    <phoneticPr fontId="3"/>
  </si>
  <si>
    <t>補助金控除後の事業原価［Ｂ］</t>
    <rPh sb="0" eb="3">
      <t>ホジョキン</t>
    </rPh>
    <rPh sb="3" eb="5">
      <t>コウジョ</t>
    </rPh>
    <rPh sb="5" eb="6">
      <t>ゴ</t>
    </rPh>
    <rPh sb="7" eb="9">
      <t>ジギョウ</t>
    </rPh>
    <rPh sb="9" eb="11">
      <t>ゲンカ</t>
    </rPh>
    <phoneticPr fontId="3"/>
  </si>
  <si>
    <t>⑧</t>
    <phoneticPr fontId="3"/>
  </si>
  <si>
    <t>用途別権利床価額の合計額</t>
    <rPh sb="0" eb="2">
      <t>ヨウト</t>
    </rPh>
    <rPh sb="2" eb="3">
      <t>ベツ</t>
    </rPh>
    <rPh sb="3" eb="5">
      <t>ケンリ</t>
    </rPh>
    <rPh sb="5" eb="6">
      <t>ユカ</t>
    </rPh>
    <rPh sb="6" eb="8">
      <t>カガク</t>
    </rPh>
    <rPh sb="9" eb="11">
      <t>ゴウケイ</t>
    </rPh>
    <rPh sb="11" eb="12">
      <t>ガク</t>
    </rPh>
    <phoneticPr fontId="3"/>
  </si>
  <si>
    <t>専有面積の平均床価格</t>
    <rPh sb="0" eb="2">
      <t>センユウ</t>
    </rPh>
    <rPh sb="2" eb="4">
      <t>メンセキ</t>
    </rPh>
    <rPh sb="5" eb="7">
      <t>ヘイキン</t>
    </rPh>
    <rPh sb="7" eb="8">
      <t>ユカ</t>
    </rPh>
    <rPh sb="8" eb="10">
      <t>カカク</t>
    </rPh>
    <phoneticPr fontId="3"/>
  </si>
  <si>
    <r>
      <t>(</t>
    </r>
    <r>
      <rPr>
        <sz val="8"/>
        <color theme="1"/>
        <rFont val="ＭＳ Ｐ明朝"/>
        <family val="1"/>
        <charset val="128"/>
      </rPr>
      <t>千円/㎡</t>
    </r>
    <r>
      <rPr>
        <sz val="10"/>
        <color theme="1"/>
        <rFont val="ＭＳ Ｐ明朝"/>
        <family val="1"/>
        <charset val="128"/>
      </rPr>
      <t>)</t>
    </r>
    <rPh sb="1" eb="2">
      <t>セン</t>
    </rPh>
    <rPh sb="2" eb="3">
      <t>エン</t>
    </rPh>
    <phoneticPr fontId="3"/>
  </si>
  <si>
    <t>⑨</t>
    <phoneticPr fontId="3"/>
  </si>
  <si>
    <t>千円未満を四捨五入して整数で記載</t>
    <rPh sb="0" eb="1">
      <t>セン</t>
    </rPh>
    <rPh sb="1" eb="2">
      <t>エン</t>
    </rPh>
    <rPh sb="2" eb="4">
      <t>ミマン</t>
    </rPh>
    <rPh sb="5" eb="9">
      <t>シシャゴニュウ</t>
    </rPh>
    <rPh sb="11" eb="13">
      <t>セイスウ</t>
    </rPh>
    <rPh sb="14" eb="16">
      <t>キサイ</t>
    </rPh>
    <phoneticPr fontId="3"/>
  </si>
  <si>
    <t>概略の権利変換</t>
    <rPh sb="0" eb="2">
      <t>ガイリャク</t>
    </rPh>
    <rPh sb="3" eb="5">
      <t>ケンリ</t>
    </rPh>
    <rPh sb="5" eb="7">
      <t>ヘンカン</t>
    </rPh>
    <phoneticPr fontId="3"/>
  </si>
  <si>
    <t>権利変換対象従前資産額［Ｃ］</t>
    <rPh sb="0" eb="2">
      <t>ケンリ</t>
    </rPh>
    <rPh sb="2" eb="4">
      <t>ヘンカン</t>
    </rPh>
    <rPh sb="4" eb="6">
      <t>タイショウ</t>
    </rPh>
    <rPh sb="6" eb="8">
      <t>ジュウゼン</t>
    </rPh>
    <rPh sb="8" eb="10">
      <t>シサン</t>
    </rPh>
    <rPh sb="10" eb="11">
      <t>ガク</t>
    </rPh>
    <phoneticPr fontId="3"/>
  </si>
  <si>
    <t>⑩</t>
    <phoneticPr fontId="3"/>
  </si>
  <si>
    <t>・住宅に権利変換される従前資産額は6,000百万円
・店舗専有面積のうち「１Ｆの20％・２Ｆの250㎡」を権利床として取得する。
・公益施設及び権利変換の対象とならない床面積は全て保留床とする。
・価額は百万円未満、面積は小数点以下第一位を四捨五入する。
・保留床処分金の算定は、補助金控除後の事業原価［Ｂ］から権利変換
対象従前資産額［Ｃ］を減ずる方法によるものとする。</t>
    <rPh sb="1" eb="3">
      <t>ジュウタク</t>
    </rPh>
    <rPh sb="4" eb="6">
      <t>ケンリ</t>
    </rPh>
    <rPh sb="6" eb="8">
      <t>ヘンカン</t>
    </rPh>
    <rPh sb="11" eb="13">
      <t>ジュウゼン</t>
    </rPh>
    <rPh sb="13" eb="15">
      <t>シサン</t>
    </rPh>
    <rPh sb="15" eb="16">
      <t>ガク</t>
    </rPh>
    <rPh sb="22" eb="24">
      <t>ヒャクマン</t>
    </rPh>
    <rPh sb="24" eb="25">
      <t>エン</t>
    </rPh>
    <rPh sb="27" eb="29">
      <t>テンポ</t>
    </rPh>
    <rPh sb="29" eb="31">
      <t>センユウ</t>
    </rPh>
    <rPh sb="31" eb="33">
      <t>メンセキ</t>
    </rPh>
    <rPh sb="53" eb="55">
      <t>ケンリ</t>
    </rPh>
    <rPh sb="55" eb="56">
      <t>ユカ</t>
    </rPh>
    <rPh sb="59" eb="61">
      <t>シュトク</t>
    </rPh>
    <rPh sb="66" eb="68">
      <t>コウエキ</t>
    </rPh>
    <rPh sb="68" eb="70">
      <t>シセツ</t>
    </rPh>
    <rPh sb="70" eb="71">
      <t>オヨ</t>
    </rPh>
    <rPh sb="72" eb="74">
      <t>ケンリ</t>
    </rPh>
    <rPh sb="74" eb="76">
      <t>ヘンカン</t>
    </rPh>
    <rPh sb="77" eb="79">
      <t>タイショウ</t>
    </rPh>
    <rPh sb="84" eb="85">
      <t>ユカ</t>
    </rPh>
    <rPh sb="85" eb="87">
      <t>メンセキ</t>
    </rPh>
    <rPh sb="88" eb="89">
      <t>スベ</t>
    </rPh>
    <rPh sb="90" eb="92">
      <t>ホリュウ</t>
    </rPh>
    <rPh sb="92" eb="93">
      <t>ユカ</t>
    </rPh>
    <rPh sb="99" eb="101">
      <t>カガク</t>
    </rPh>
    <rPh sb="102" eb="104">
      <t>ヒャクマン</t>
    </rPh>
    <rPh sb="104" eb="105">
      <t>エン</t>
    </rPh>
    <rPh sb="105" eb="107">
      <t>ミマン</t>
    </rPh>
    <rPh sb="108" eb="110">
      <t>メンセキ</t>
    </rPh>
    <rPh sb="111" eb="113">
      <t>ショウスウ</t>
    </rPh>
    <rPh sb="113" eb="114">
      <t>テン</t>
    </rPh>
    <rPh sb="114" eb="116">
      <t>イカ</t>
    </rPh>
    <rPh sb="116" eb="117">
      <t>ダイ</t>
    </rPh>
    <rPh sb="117" eb="118">
      <t>イチ</t>
    </rPh>
    <rPh sb="118" eb="119">
      <t>イ</t>
    </rPh>
    <rPh sb="120" eb="124">
      <t>シシャゴニュウ</t>
    </rPh>
    <rPh sb="129" eb="131">
      <t>ホリュウ</t>
    </rPh>
    <rPh sb="131" eb="132">
      <t>ユカ</t>
    </rPh>
    <rPh sb="132" eb="134">
      <t>ショブン</t>
    </rPh>
    <rPh sb="134" eb="135">
      <t>キン</t>
    </rPh>
    <rPh sb="136" eb="138">
      <t>サンテイ</t>
    </rPh>
    <rPh sb="140" eb="143">
      <t>ホジョキン</t>
    </rPh>
    <rPh sb="143" eb="145">
      <t>コウジョ</t>
    </rPh>
    <rPh sb="145" eb="146">
      <t>ゴ</t>
    </rPh>
    <rPh sb="147" eb="149">
      <t>ジギョウ</t>
    </rPh>
    <rPh sb="149" eb="151">
      <t>ゲンカ</t>
    </rPh>
    <rPh sb="156" eb="158">
      <t>ケンリ</t>
    </rPh>
    <rPh sb="158" eb="160">
      <t>ヘンカン</t>
    </rPh>
    <rPh sb="161" eb="163">
      <t>タイショウ</t>
    </rPh>
    <rPh sb="163" eb="165">
      <t>ジュウゼン</t>
    </rPh>
    <rPh sb="165" eb="167">
      <t>シサン</t>
    </rPh>
    <rPh sb="167" eb="168">
      <t>ガク</t>
    </rPh>
    <rPh sb="172" eb="173">
      <t>ゲン</t>
    </rPh>
    <rPh sb="175" eb="177">
      <t>ホウホウ</t>
    </rPh>
    <phoneticPr fontId="3"/>
  </si>
  <si>
    <t>権利床面積(専有面積)</t>
    <rPh sb="0" eb="2">
      <t>ケンリ</t>
    </rPh>
    <rPh sb="2" eb="3">
      <t>ユカ</t>
    </rPh>
    <rPh sb="3" eb="5">
      <t>メンセキ</t>
    </rPh>
    <rPh sb="6" eb="8">
      <t>センユウ</t>
    </rPh>
    <rPh sb="8" eb="10">
      <t>メンセキ</t>
    </rPh>
    <phoneticPr fontId="3"/>
  </si>
  <si>
    <t>⑪</t>
    <phoneticPr fontId="3"/>
  </si>
  <si>
    <t>⑫</t>
    <phoneticPr fontId="3"/>
  </si>
  <si>
    <t>保留床面積(専有面積)</t>
    <rPh sb="0" eb="2">
      <t>ホリュウ</t>
    </rPh>
    <rPh sb="2" eb="3">
      <t>ユカ</t>
    </rPh>
    <rPh sb="3" eb="5">
      <t>メンセキ</t>
    </rPh>
    <rPh sb="6" eb="8">
      <t>センユウ</t>
    </rPh>
    <rPh sb="8" eb="10">
      <t>メンセキ</t>
    </rPh>
    <phoneticPr fontId="3"/>
  </si>
  <si>
    <t>⑬</t>
    <phoneticPr fontId="3"/>
  </si>
  <si>
    <t>保留床処分金［Ｂ-Ｃ］</t>
    <rPh sb="0" eb="2">
      <t>ホリュウ</t>
    </rPh>
    <rPh sb="2" eb="3">
      <t>ユカ</t>
    </rPh>
    <rPh sb="3" eb="5">
      <t>ショブン</t>
    </rPh>
    <rPh sb="5" eb="6">
      <t>キン</t>
    </rPh>
    <phoneticPr fontId="3"/>
  </si>
  <si>
    <t>⑭</t>
    <phoneticPr fontId="3"/>
  </si>
  <si>
    <t>⑮</t>
    <phoneticPr fontId="3"/>
  </si>
  <si>
    <t>表―(ロ)　従前権利の状況、権利変換に対する意向</t>
    <rPh sb="0" eb="1">
      <t>ヒョウ</t>
    </rPh>
    <rPh sb="6" eb="8">
      <t>ジュウゼン</t>
    </rPh>
    <rPh sb="8" eb="10">
      <t>ケンリ</t>
    </rPh>
    <rPh sb="11" eb="13">
      <t>ジョウキョウ</t>
    </rPh>
    <rPh sb="14" eb="16">
      <t>ケンリ</t>
    </rPh>
    <rPh sb="16" eb="18">
      <t>ヘンカン</t>
    </rPh>
    <rPh sb="19" eb="20">
      <t>タイ</t>
    </rPh>
    <rPh sb="22" eb="24">
      <t>イコウ</t>
    </rPh>
    <phoneticPr fontId="3"/>
  </si>
  <si>
    <t>従前資産額及び権利床等の内容(権利変換計画概要)</t>
    <rPh sb="0" eb="2">
      <t>ジュウゼン</t>
    </rPh>
    <rPh sb="2" eb="4">
      <t>シサン</t>
    </rPh>
    <rPh sb="4" eb="5">
      <t>ガク</t>
    </rPh>
    <rPh sb="5" eb="6">
      <t>オヨ</t>
    </rPh>
    <rPh sb="7" eb="9">
      <t>ケンリ</t>
    </rPh>
    <rPh sb="9" eb="10">
      <t>ユカ</t>
    </rPh>
    <rPh sb="10" eb="11">
      <t>トウ</t>
    </rPh>
    <rPh sb="12" eb="14">
      <t>ナイヨウ</t>
    </rPh>
    <rPh sb="15" eb="17">
      <t>ケンリ</t>
    </rPh>
    <rPh sb="17" eb="19">
      <t>ヘンカン</t>
    </rPh>
    <rPh sb="19" eb="21">
      <t>ケイカク</t>
    </rPh>
    <rPh sb="21" eb="23">
      <t>ガイヨウ</t>
    </rPh>
    <phoneticPr fontId="3"/>
  </si>
  <si>
    <t>土地所有者</t>
    <rPh sb="0" eb="2">
      <t>トチ</t>
    </rPh>
    <rPh sb="2" eb="5">
      <t>ショユウシャ</t>
    </rPh>
    <phoneticPr fontId="3"/>
  </si>
  <si>
    <t>権利種別</t>
    <rPh sb="0" eb="2">
      <t>ケンリ</t>
    </rPh>
    <rPh sb="2" eb="4">
      <t>シュベツ</t>
    </rPh>
    <phoneticPr fontId="3"/>
  </si>
  <si>
    <t>土地</t>
    <rPh sb="0" eb="2">
      <t>トチ</t>
    </rPh>
    <phoneticPr fontId="3"/>
  </si>
  <si>
    <t>建物</t>
    <rPh sb="0" eb="2">
      <t>タテモノ</t>
    </rPh>
    <phoneticPr fontId="3"/>
  </si>
  <si>
    <t>権利変換に対する意向
(面積は専有面積)</t>
    <rPh sb="0" eb="2">
      <t>ケンリ</t>
    </rPh>
    <rPh sb="2" eb="4">
      <t>ヘンカン</t>
    </rPh>
    <rPh sb="5" eb="6">
      <t>タイ</t>
    </rPh>
    <rPh sb="8" eb="10">
      <t>イコウ</t>
    </rPh>
    <rPh sb="12" eb="14">
      <t>メンセキ</t>
    </rPh>
    <rPh sb="15" eb="17">
      <t>センユウ</t>
    </rPh>
    <rPh sb="17" eb="19">
      <t>メンセキ</t>
    </rPh>
    <phoneticPr fontId="3"/>
  </si>
  <si>
    <t>従前資産
評価額
(百万円)</t>
    <rPh sb="0" eb="2">
      <t>ジュウゼン</t>
    </rPh>
    <rPh sb="2" eb="4">
      <t>シサン</t>
    </rPh>
    <rPh sb="5" eb="7">
      <t>ヒョウカ</t>
    </rPh>
    <rPh sb="7" eb="8">
      <t>ガク</t>
    </rPh>
    <rPh sb="10" eb="12">
      <t>ヒャクマン</t>
    </rPh>
    <rPh sb="12" eb="13">
      <t>エン</t>
    </rPh>
    <phoneticPr fontId="3"/>
  </si>
  <si>
    <t>権利床等の内容(権利変換計画概要)</t>
    <rPh sb="0" eb="2">
      <t>ケンリ</t>
    </rPh>
    <rPh sb="2" eb="3">
      <t>ユカ</t>
    </rPh>
    <rPh sb="3" eb="4">
      <t>トウ</t>
    </rPh>
    <rPh sb="5" eb="7">
      <t>ナイヨウ</t>
    </rPh>
    <rPh sb="8" eb="10">
      <t>ケンリ</t>
    </rPh>
    <rPh sb="10" eb="12">
      <t>ヘンカン</t>
    </rPh>
    <rPh sb="12" eb="14">
      <t>ケイカク</t>
    </rPh>
    <rPh sb="14" eb="16">
      <t>ガイヨウ</t>
    </rPh>
    <phoneticPr fontId="3"/>
  </si>
  <si>
    <t>借地権者</t>
    <rPh sb="0" eb="2">
      <t>シャクチ</t>
    </rPh>
    <rPh sb="2" eb="3">
      <t>ケン</t>
    </rPh>
    <rPh sb="3" eb="4">
      <t>シャ</t>
    </rPh>
    <phoneticPr fontId="3"/>
  </si>
  <si>
    <t>更地評価額</t>
    <rPh sb="0" eb="2">
      <t>サラチ</t>
    </rPh>
    <rPh sb="2" eb="4">
      <t>ヒョウカ</t>
    </rPh>
    <rPh sb="4" eb="5">
      <t>ガク</t>
    </rPh>
    <phoneticPr fontId="3"/>
  </si>
  <si>
    <t>借地権又は
借家権の割合</t>
    <rPh sb="0" eb="2">
      <t>シャクチ</t>
    </rPh>
    <rPh sb="2" eb="3">
      <t>ケン</t>
    </rPh>
    <rPh sb="3" eb="4">
      <t>マタ</t>
    </rPh>
    <rPh sb="6" eb="8">
      <t>シャッカ</t>
    </rPh>
    <rPh sb="8" eb="9">
      <t>ケン</t>
    </rPh>
    <rPh sb="10" eb="12">
      <t>ワリアイ</t>
    </rPh>
    <phoneticPr fontId="3"/>
  </si>
  <si>
    <t>評価額</t>
    <rPh sb="0" eb="2">
      <t>ヒョウカ</t>
    </rPh>
    <rPh sb="2" eb="3">
      <t>ガク</t>
    </rPh>
    <phoneticPr fontId="3"/>
  </si>
  <si>
    <t>店舗</t>
    <rPh sb="0" eb="2">
      <t>テンポ</t>
    </rPh>
    <phoneticPr fontId="3"/>
  </si>
  <si>
    <t>住宅</t>
    <rPh sb="0" eb="2">
      <t>ジュウタク</t>
    </rPh>
    <phoneticPr fontId="3"/>
  </si>
  <si>
    <t>金銭給付額
(百万円)</t>
    <rPh sb="4" eb="5">
      <t>ガク</t>
    </rPh>
    <rPh sb="7" eb="9">
      <t>ヒャクマン</t>
    </rPh>
    <rPh sb="9" eb="10">
      <t>エン</t>
    </rPh>
    <phoneticPr fontId="3"/>
  </si>
  <si>
    <t>追加取得
に必要な額
(百万円)</t>
    <rPh sb="0" eb="2">
      <t>ツイカ</t>
    </rPh>
    <rPh sb="2" eb="4">
      <t>シュトク</t>
    </rPh>
    <rPh sb="6" eb="8">
      <t>ヒツヨウ</t>
    </rPh>
    <rPh sb="9" eb="10">
      <t>ガク</t>
    </rPh>
    <rPh sb="12" eb="14">
      <t>ヒャクマン</t>
    </rPh>
    <rPh sb="14" eb="15">
      <t>エン</t>
    </rPh>
    <phoneticPr fontId="3"/>
  </si>
  <si>
    <t>借家権者</t>
    <rPh sb="0" eb="2">
      <t>シャッカ</t>
    </rPh>
    <rPh sb="2" eb="3">
      <t>ケン</t>
    </rPh>
    <rPh sb="3" eb="4">
      <t>シャ</t>
    </rPh>
    <phoneticPr fontId="3"/>
  </si>
  <si>
    <t>(％)</t>
    <phoneticPr fontId="3"/>
  </si>
  <si>
    <t>階数</t>
    <rPh sb="0" eb="2">
      <t>カイスウ</t>
    </rPh>
    <phoneticPr fontId="3"/>
  </si>
  <si>
    <r>
      <t>面積
(ｍ</t>
    </r>
    <r>
      <rPr>
        <vertAlign val="superscript"/>
        <sz val="10"/>
        <color theme="1"/>
        <rFont val="ＭＳ 明朝"/>
        <family val="1"/>
        <charset val="128"/>
      </rPr>
      <t>２</t>
    </r>
    <r>
      <rPr>
        <sz val="10"/>
        <color theme="1"/>
        <rFont val="ＭＳ 明朝"/>
        <family val="1"/>
        <charset val="128"/>
      </rPr>
      <t>)</t>
    </r>
    <rPh sb="0" eb="2">
      <t>メンセキ</t>
    </rPh>
    <phoneticPr fontId="3"/>
  </si>
  <si>
    <t>金額
(百万円)</t>
    <rPh sb="0" eb="2">
      <t>キンガク</t>
    </rPh>
    <rPh sb="4" eb="6">
      <t>ヒャクマン</t>
    </rPh>
    <rPh sb="6" eb="7">
      <t>エン</t>
    </rPh>
    <phoneticPr fontId="3"/>
  </si>
  <si>
    <t>金額
(百万円)</t>
    <rPh sb="0" eb="2">
      <t>キンガク</t>
    </rPh>
    <rPh sb="4" eb="7">
      <t>ヒャクマンエン</t>
    </rPh>
    <phoneticPr fontId="3"/>
  </si>
  <si>
    <t>Ａ</t>
    <phoneticPr fontId="3"/>
  </si>
  <si>
    <t>土地建物
所有者</t>
    <rPh sb="0" eb="2">
      <t>トチ</t>
    </rPh>
    <rPh sb="2" eb="4">
      <t>タテモノ</t>
    </rPh>
    <rPh sb="5" eb="8">
      <t>ショユウシャ</t>
    </rPh>
    <phoneticPr fontId="3"/>
  </si>
  <si>
    <r>
      <t>1階店舗100ｍ</t>
    </r>
    <r>
      <rPr>
        <vertAlign val="superscript"/>
        <sz val="9"/>
        <color theme="1"/>
        <rFont val="ＭＳ 明朝"/>
        <family val="1"/>
        <charset val="128"/>
      </rPr>
      <t>２</t>
    </r>
    <r>
      <rPr>
        <sz val="9"/>
        <color theme="1"/>
        <rFont val="ＭＳ 明朝"/>
        <family val="1"/>
        <charset val="128"/>
      </rPr>
      <t>と住宅
120ｍ</t>
    </r>
    <r>
      <rPr>
        <vertAlign val="superscript"/>
        <sz val="9"/>
        <color theme="1"/>
        <rFont val="ＭＳ 明朝"/>
        <family val="1"/>
        <charset val="128"/>
      </rPr>
      <t>２</t>
    </r>
    <r>
      <rPr>
        <sz val="9"/>
        <color theme="1"/>
        <rFont val="ＭＳ 明朝"/>
        <family val="1"/>
        <charset val="128"/>
      </rPr>
      <t>を取得したい。</t>
    </r>
    <rPh sb="1" eb="2">
      <t>カイ</t>
    </rPh>
    <rPh sb="2" eb="4">
      <t>テンポ</t>
    </rPh>
    <rPh sb="10" eb="12">
      <t>ジュウタク</t>
    </rPh>
    <rPh sb="19" eb="21">
      <t>シュトク</t>
    </rPh>
    <phoneticPr fontId="3"/>
  </si>
  <si>
    <t>１Ｆ</t>
    <phoneticPr fontId="3"/>
  </si>
  <si>
    <t>⑯</t>
    <phoneticPr fontId="3"/>
  </si>
  <si>
    <t>Ｂ</t>
    <phoneticPr fontId="3"/>
  </si>
  <si>
    <t>土地所有者
(底地)</t>
    <rPh sb="0" eb="2">
      <t>トチ</t>
    </rPh>
    <rPh sb="2" eb="5">
      <t>ショユウシャ</t>
    </rPh>
    <rPh sb="7" eb="8">
      <t>ソコ</t>
    </rPh>
    <rPh sb="8" eb="9">
      <t>チ</t>
    </rPh>
    <phoneticPr fontId="3"/>
  </si>
  <si>
    <r>
      <t>住宅50ｍ</t>
    </r>
    <r>
      <rPr>
        <vertAlign val="superscript"/>
        <sz val="9"/>
        <color theme="1"/>
        <rFont val="ＭＳ 明朝"/>
        <family val="1"/>
        <charset val="128"/>
      </rPr>
      <t>２</t>
    </r>
    <r>
      <rPr>
        <sz val="9"/>
        <color theme="1"/>
        <rFont val="ＭＳ 明朝"/>
        <family val="1"/>
        <charset val="128"/>
      </rPr>
      <t>を４戸取得
したい。</t>
    </r>
    <rPh sb="0" eb="2">
      <t>ジュウタク</t>
    </rPh>
    <rPh sb="8" eb="9">
      <t>コ</t>
    </rPh>
    <rPh sb="9" eb="11">
      <t>シュトク</t>
    </rPh>
    <phoneticPr fontId="3"/>
  </si>
  <si>
    <t>⑰</t>
    <phoneticPr fontId="3"/>
  </si>
  <si>
    <t>⑱</t>
    <phoneticPr fontId="3"/>
  </si>
  <si>
    <t>Ｃ</t>
    <phoneticPr fontId="3"/>
  </si>
  <si>
    <t>借地権付
建物所有者</t>
    <rPh sb="0" eb="2">
      <t>シャクチ</t>
    </rPh>
    <rPh sb="2" eb="3">
      <t>ケン</t>
    </rPh>
    <rPh sb="3" eb="4">
      <t>ツキ</t>
    </rPh>
    <rPh sb="5" eb="7">
      <t>タテモノ</t>
    </rPh>
    <rPh sb="7" eb="10">
      <t>ショユウシャ</t>
    </rPh>
    <phoneticPr fontId="3"/>
  </si>
  <si>
    <r>
      <t>住宅80ｍ</t>
    </r>
    <r>
      <rPr>
        <vertAlign val="superscript"/>
        <sz val="9"/>
        <color theme="1"/>
        <rFont val="ＭＳ 明朝"/>
        <family val="1"/>
        <charset val="128"/>
      </rPr>
      <t>２</t>
    </r>
    <r>
      <rPr>
        <sz val="9"/>
        <color theme="1"/>
        <rFont val="ＭＳ 明朝"/>
        <family val="1"/>
        <charset val="128"/>
      </rPr>
      <t>を取得し、残
額で１Ｆ店舗を取得したい。</t>
    </r>
    <rPh sb="0" eb="2">
      <t>ジュウタク</t>
    </rPh>
    <rPh sb="7" eb="9">
      <t>シュトク</t>
    </rPh>
    <rPh sb="11" eb="12">
      <t>ザン</t>
    </rPh>
    <rPh sb="13" eb="14">
      <t>ガク</t>
    </rPh>
    <rPh sb="17" eb="19">
      <t>テンポ</t>
    </rPh>
    <rPh sb="20" eb="22">
      <t>シュトク</t>
    </rPh>
    <phoneticPr fontId="3"/>
  </si>
  <si>
    <t>1Ｆ</t>
    <phoneticPr fontId="3"/>
  </si>
  <si>
    <t>⑲</t>
    <phoneticPr fontId="3"/>
  </si>
  <si>
    <t>Ｄ</t>
    <phoneticPr fontId="3"/>
  </si>
  <si>
    <t>借地権価額の
10%</t>
    <rPh sb="0" eb="2">
      <t>シャクチ</t>
    </rPh>
    <rPh sb="2" eb="3">
      <t>ケン</t>
    </rPh>
    <rPh sb="3" eb="5">
      <t>カガク</t>
    </rPh>
    <phoneticPr fontId="3"/>
  </si>
  <si>
    <t>地区外に転出。</t>
    <rPh sb="0" eb="2">
      <t>チク</t>
    </rPh>
    <rPh sb="2" eb="3">
      <t>ガイ</t>
    </rPh>
    <rPh sb="4" eb="6">
      <t>テンシュツ</t>
    </rPh>
    <phoneticPr fontId="3"/>
  </si>
  <si>
    <t>⑳</t>
    <phoneticPr fontId="3"/>
  </si>
  <si>
    <t>H28年No3</t>
    <rPh sb="3" eb="4">
      <t xml:space="preserve">ネｎ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</si>
</sst>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 "/>
  </numFmts>
  <fonts count="14">
    <font>
      <sz val="11"/>
      <color theme="1"/>
      <name val="游ゴシック"/>
      <family val="2"/>
      <charset val="128"/>
      <scheme val="minor"/>
    </font>
    <font>
      <sz val="11"/>
      <color theme="1"/>
      <name val="游ゴシック"/>
      <family val="2"/>
      <charset val="128"/>
      <scheme val="minor"/>
    </font>
    <font>
      <b/>
      <sz val="10"/>
      <color theme="1"/>
      <name val="ＭＳ Ｐ明朝"/>
      <family val="1"/>
      <charset val="128"/>
    </font>
    <font>
      <sz val="6"/>
      <name val="游ゴシック"/>
      <family val="2"/>
      <charset val="128"/>
      <scheme val="minor"/>
    </font>
    <font>
      <sz val="10"/>
      <color theme="1"/>
      <name val="ＭＳ 明朝"/>
      <family val="1"/>
      <charset val="128"/>
    </font>
    <font>
      <sz val="10"/>
      <color theme="1"/>
      <name val="ＭＳ Ｐ明朝"/>
      <family val="1"/>
      <charset val="128"/>
    </font>
    <font>
      <sz val="9"/>
      <color theme="1"/>
      <name val="ＭＳ Ｐ明朝"/>
      <family val="1"/>
      <charset val="128"/>
    </font>
    <font>
      <sz val="10"/>
      <color theme="1"/>
      <name val="ＭＳ Ｐゴシック"/>
      <family val="3"/>
      <charset val="128"/>
    </font>
    <font>
      <sz val="8"/>
      <color theme="1"/>
      <name val="ＭＳ Ｐ明朝"/>
      <family val="1"/>
      <charset val="128"/>
    </font>
    <font>
      <b/>
      <sz val="10"/>
      <color theme="1"/>
      <name val="ＭＳ 明朝"/>
      <family val="1"/>
      <charset val="128"/>
    </font>
    <font>
      <vertAlign val="superscript"/>
      <sz val="10"/>
      <color theme="1"/>
      <name val="ＭＳ 明朝"/>
      <family val="1"/>
      <charset val="128"/>
    </font>
    <font>
      <sz val="9"/>
      <color theme="1"/>
      <name val="ＭＳ 明朝"/>
      <family val="1"/>
      <charset val="128"/>
    </font>
    <font>
      <vertAlign val="superscript"/>
      <sz val="9"/>
      <color theme="1"/>
      <name val="ＭＳ 明朝"/>
      <family val="1"/>
      <charset val="128"/>
    </font>
    <font>
      <sz val="10"/>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8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medium">
        <color auto="1"/>
      </right>
      <top style="hair">
        <color auto="1"/>
      </top>
      <bottom/>
      <diagonal/>
    </border>
    <border>
      <left style="medium">
        <color auto="1"/>
      </left>
      <right style="thin">
        <color auto="1"/>
      </right>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diagonal/>
    </border>
    <border>
      <left style="medium">
        <color auto="1"/>
      </left>
      <right/>
      <top style="hair">
        <color auto="1"/>
      </top>
      <bottom/>
      <diagonal/>
    </border>
    <border>
      <left/>
      <right/>
      <top style="hair">
        <color auto="1"/>
      </top>
      <bottom/>
      <diagonal/>
    </border>
    <border>
      <left style="thin">
        <color auto="1"/>
      </left>
      <right style="medium">
        <color auto="1"/>
      </right>
      <top/>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diagonal/>
    </border>
    <border>
      <left style="medium">
        <color auto="1"/>
      </left>
      <right/>
      <top style="dotted">
        <color auto="1"/>
      </top>
      <bottom style="dotted">
        <color auto="1"/>
      </bottom>
      <diagonal/>
    </border>
    <border>
      <left/>
      <right/>
      <top style="medium">
        <color auto="1"/>
      </top>
      <bottom style="medium">
        <color auto="1"/>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13" xfId="0" applyFont="1" applyBorder="1" applyAlignment="1">
      <alignment horizontal="center" vertical="center"/>
    </xf>
    <xf numFmtId="0" fontId="4" fillId="0" borderId="11" xfId="0" applyFont="1" applyBorder="1" applyAlignment="1">
      <alignment horizontal="center" vertical="center"/>
    </xf>
    <xf numFmtId="3" fontId="5" fillId="0" borderId="14" xfId="0" applyNumberFormat="1" applyFont="1" applyBorder="1">
      <alignment vertical="center"/>
    </xf>
    <xf numFmtId="0" fontId="5" fillId="0" borderId="15" xfId="0" applyFont="1" applyBorder="1" applyAlignment="1">
      <alignment horizontal="center" vertical="center"/>
    </xf>
    <xf numFmtId="3" fontId="5" fillId="0" borderId="13" xfId="0" applyNumberFormat="1" applyFont="1" applyBorder="1">
      <alignment vertical="center"/>
    </xf>
    <xf numFmtId="0" fontId="5" fillId="0" borderId="18" xfId="0" applyFont="1" applyBorder="1">
      <alignment vertical="center"/>
    </xf>
    <xf numFmtId="0" fontId="4" fillId="0" borderId="19" xfId="0" applyFont="1" applyBorder="1" applyAlignment="1">
      <alignment horizontal="center" vertical="center"/>
    </xf>
    <xf numFmtId="0" fontId="5" fillId="0" borderId="20" xfId="0" applyFont="1" applyBorder="1">
      <alignment vertical="center"/>
    </xf>
    <xf numFmtId="0" fontId="5" fillId="0" borderId="21" xfId="0" applyFont="1" applyBorder="1" applyAlignment="1">
      <alignment horizontal="center" vertical="center"/>
    </xf>
    <xf numFmtId="2" fontId="5" fillId="0" borderId="20" xfId="0" applyNumberFormat="1" applyFont="1" applyBorder="1">
      <alignment vertical="center"/>
    </xf>
    <xf numFmtId="0" fontId="6" fillId="0" borderId="0" xfId="0" applyFont="1">
      <alignment vertical="center"/>
    </xf>
    <xf numFmtId="0" fontId="6" fillId="0" borderId="18" xfId="0" applyFont="1" applyBorder="1">
      <alignment vertical="center"/>
    </xf>
    <xf numFmtId="0" fontId="5" fillId="0" borderId="24" xfId="0" applyFont="1" applyBorder="1">
      <alignment vertical="center"/>
    </xf>
    <xf numFmtId="0" fontId="4" fillId="0" borderId="25" xfId="0" applyFont="1" applyBorder="1" applyAlignment="1">
      <alignment horizontal="center" vertical="center"/>
    </xf>
    <xf numFmtId="3" fontId="5" fillId="0" borderId="26" xfId="0" applyNumberFormat="1" applyFont="1" applyBorder="1">
      <alignment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7" fillId="0" borderId="29" xfId="0" applyFont="1" applyBorder="1" applyAlignment="1">
      <alignment horizontal="center" vertical="center"/>
    </xf>
    <xf numFmtId="3" fontId="7" fillId="0" borderId="30" xfId="0" applyNumberFormat="1" applyFont="1" applyBorder="1">
      <alignment vertical="center"/>
    </xf>
    <xf numFmtId="0" fontId="5" fillId="0" borderId="33" xfId="0" applyFont="1" applyBorder="1">
      <alignment vertical="center"/>
    </xf>
    <xf numFmtId="0" fontId="5" fillId="0" borderId="34" xfId="0" applyFont="1" applyBorder="1" applyAlignment="1">
      <alignment horizontal="center" vertical="center"/>
    </xf>
    <xf numFmtId="2" fontId="5" fillId="0" borderId="32" xfId="0" applyNumberFormat="1" applyFont="1" applyBorder="1">
      <alignment vertical="center"/>
    </xf>
    <xf numFmtId="0" fontId="7" fillId="0" borderId="30" xfId="0" applyFont="1" applyBorder="1">
      <alignment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3" fontId="5" fillId="0" borderId="20" xfId="0" applyNumberFormat="1" applyFont="1" applyBorder="1">
      <alignment vertical="center"/>
    </xf>
    <xf numFmtId="0" fontId="4" fillId="0" borderId="21" xfId="0" applyFont="1" applyBorder="1" applyAlignment="1">
      <alignment horizontal="center" vertical="center"/>
    </xf>
    <xf numFmtId="0" fontId="4" fillId="0" borderId="20" xfId="0" applyFont="1" applyBorder="1">
      <alignment vertical="center"/>
    </xf>
    <xf numFmtId="0" fontId="4" fillId="0" borderId="18" xfId="0" applyFont="1" applyBorder="1">
      <alignment vertical="center"/>
    </xf>
    <xf numFmtId="0" fontId="5" fillId="0" borderId="39" xfId="0" applyFont="1" applyBorder="1">
      <alignment vertical="center"/>
    </xf>
    <xf numFmtId="0" fontId="4" fillId="0" borderId="40" xfId="0" applyFont="1" applyBorder="1" applyAlignment="1">
      <alignment horizontal="center" vertical="center"/>
    </xf>
    <xf numFmtId="0" fontId="5" fillId="0" borderId="41" xfId="0" applyFont="1" applyBorder="1">
      <alignment vertical="center"/>
    </xf>
    <xf numFmtId="0" fontId="4" fillId="0" borderId="37" xfId="0" applyFont="1" applyBorder="1" applyAlignment="1">
      <alignment horizontal="center" vertical="center"/>
    </xf>
    <xf numFmtId="0" fontId="4" fillId="0" borderId="41" xfId="0" applyFont="1" applyBorder="1">
      <alignment vertical="center"/>
    </xf>
    <xf numFmtId="0" fontId="4" fillId="0" borderId="42"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6" fillId="0" borderId="38" xfId="0" applyFont="1" applyBorder="1">
      <alignment vertical="center"/>
    </xf>
    <xf numFmtId="0" fontId="6" fillId="0" borderId="39" xfId="0" applyFont="1" applyBorder="1">
      <alignment vertical="center"/>
    </xf>
    <xf numFmtId="0" fontId="5" fillId="0" borderId="8" xfId="0" applyFont="1" applyBorder="1">
      <alignment vertical="center"/>
    </xf>
    <xf numFmtId="0" fontId="4"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76" fontId="5" fillId="0" borderId="14" xfId="0" applyNumberFormat="1" applyFont="1" applyBorder="1">
      <alignment vertical="center"/>
    </xf>
    <xf numFmtId="0" fontId="5" fillId="0" borderId="5" xfId="0" applyFont="1" applyBorder="1" applyAlignment="1">
      <alignment horizontal="center" vertical="center"/>
    </xf>
    <xf numFmtId="0" fontId="5" fillId="0" borderId="4" xfId="0" applyFont="1" applyBorder="1">
      <alignment vertical="center"/>
    </xf>
    <xf numFmtId="0" fontId="5" fillId="0" borderId="14" xfId="0" applyFont="1" applyBorder="1">
      <alignment vertical="center"/>
    </xf>
    <xf numFmtId="176" fontId="5" fillId="0" borderId="13"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51" xfId="0" applyFont="1" applyBorder="1">
      <alignment vertical="center"/>
    </xf>
    <xf numFmtId="0" fontId="4" fillId="0" borderId="52" xfId="0" applyFont="1" applyBorder="1" applyAlignment="1">
      <alignment horizontal="center" vertical="center"/>
    </xf>
    <xf numFmtId="3" fontId="5" fillId="0" borderId="50" xfId="0" applyNumberFormat="1" applyFont="1" applyBorder="1">
      <alignment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6" fillId="0" borderId="50" xfId="0" applyFont="1" applyBorder="1">
      <alignment vertical="center"/>
    </xf>
    <xf numFmtId="0" fontId="5" fillId="0" borderId="42" xfId="0" applyFont="1" applyBorder="1">
      <alignment vertical="center"/>
    </xf>
    <xf numFmtId="0" fontId="5" fillId="0" borderId="44" xfId="0" applyFont="1" applyBorder="1">
      <alignment vertical="center"/>
    </xf>
    <xf numFmtId="0" fontId="4" fillId="0" borderId="55" xfId="0" applyFont="1" applyBorder="1" applyAlignment="1">
      <alignment horizontal="center" vertical="center"/>
    </xf>
    <xf numFmtId="3" fontId="5" fillId="0" borderId="43" xfId="0" applyNumberFormat="1" applyFont="1" applyBorder="1">
      <alignment vertical="center"/>
    </xf>
    <xf numFmtId="0" fontId="6" fillId="0" borderId="56" xfId="0" applyFont="1" applyBorder="1">
      <alignment vertical="center"/>
    </xf>
    <xf numFmtId="0" fontId="5" fillId="0" borderId="37" xfId="0" applyFont="1" applyBorder="1">
      <alignment vertical="center"/>
    </xf>
    <xf numFmtId="0" fontId="5" fillId="0" borderId="59" xfId="0" applyFont="1" applyBorder="1" applyAlignment="1">
      <alignment horizontal="center" vertical="center"/>
    </xf>
    <xf numFmtId="0" fontId="5" fillId="0" borderId="60" xfId="0" applyFont="1" applyBorder="1">
      <alignment vertical="center"/>
    </xf>
    <xf numFmtId="0" fontId="4" fillId="0" borderId="61" xfId="0" applyFont="1" applyBorder="1" applyAlignment="1">
      <alignment horizontal="center" vertical="center"/>
    </xf>
    <xf numFmtId="0" fontId="4" fillId="0" borderId="58" xfId="0" applyFont="1" applyBorder="1" applyAlignment="1">
      <alignment horizontal="center" vertical="center"/>
    </xf>
    <xf numFmtId="0" fontId="5" fillId="0" borderId="58" xfId="0" applyFont="1" applyBorder="1" applyAlignment="1">
      <alignment horizontal="center" vertical="center"/>
    </xf>
    <xf numFmtId="0" fontId="6" fillId="0" borderId="59" xfId="0" applyFont="1" applyBorder="1">
      <alignment vertical="center"/>
    </xf>
    <xf numFmtId="0" fontId="4" fillId="0" borderId="10"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5" fillId="0" borderId="66" xfId="0" applyFont="1" applyBorder="1">
      <alignment vertical="center"/>
    </xf>
    <xf numFmtId="0" fontId="4" fillId="0" borderId="67"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7" xfId="0" applyFont="1" applyBorder="1" applyAlignment="1">
      <alignment horizontal="center" vertical="center"/>
    </xf>
    <xf numFmtId="3" fontId="5" fillId="0" borderId="0" xfId="0" applyNumberFormat="1" applyFont="1">
      <alignment vertical="center"/>
    </xf>
    <xf numFmtId="0" fontId="4" fillId="0" borderId="0" xfId="0" applyFont="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5" fillId="0" borderId="56" xfId="0" applyFont="1" applyBorder="1">
      <alignment vertical="center"/>
    </xf>
    <xf numFmtId="0" fontId="9" fillId="0" borderId="0" xfId="0" applyFont="1">
      <alignment vertical="center"/>
    </xf>
    <xf numFmtId="0" fontId="4" fillId="0" borderId="70" xfId="0" applyFont="1" applyBorder="1">
      <alignment vertical="center"/>
    </xf>
    <xf numFmtId="0" fontId="4" fillId="0" borderId="19" xfId="0" applyFont="1" applyBorder="1">
      <alignment vertical="center"/>
    </xf>
    <xf numFmtId="0" fontId="4" fillId="0" borderId="72" xfId="0" applyFont="1" applyBorder="1">
      <alignment vertical="center"/>
    </xf>
    <xf numFmtId="0" fontId="4" fillId="0" borderId="6" xfId="0" applyFont="1" applyBorder="1">
      <alignmen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1" xfId="0" applyFont="1" applyBorder="1">
      <alignment vertical="center"/>
    </xf>
    <xf numFmtId="0" fontId="4" fillId="0" borderId="32" xfId="0" applyFont="1" applyBorder="1">
      <alignment vertical="center"/>
    </xf>
    <xf numFmtId="0" fontId="4" fillId="0" borderId="79" xfId="0" applyFont="1" applyBorder="1" applyAlignment="1">
      <alignment horizontal="center" vertical="center" wrapText="1"/>
    </xf>
    <xf numFmtId="0" fontId="4" fillId="0" borderId="12" xfId="0" applyFont="1" applyBorder="1" applyAlignment="1">
      <alignment horizontal="center" vertical="center"/>
    </xf>
    <xf numFmtId="0" fontId="4" fillId="0" borderId="80" xfId="0" applyFont="1" applyBorder="1" applyAlignment="1">
      <alignment horizontal="center" vertical="center"/>
    </xf>
    <xf numFmtId="0" fontId="11" fillId="0" borderId="81"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lignment vertical="center"/>
    </xf>
    <xf numFmtId="0" fontId="4" fillId="0" borderId="23" xfId="0" applyFont="1" applyBorder="1">
      <alignment vertical="center"/>
    </xf>
    <xf numFmtId="0" fontId="4" fillId="0" borderId="82" xfId="0" applyFont="1" applyBorder="1" applyAlignment="1">
      <alignment horizontal="center" vertical="center" wrapText="1"/>
    </xf>
    <xf numFmtId="0" fontId="4" fillId="0" borderId="23" xfId="0" applyFont="1" applyBorder="1" applyAlignment="1">
      <alignment horizontal="center" vertical="center"/>
    </xf>
    <xf numFmtId="0" fontId="4" fillId="0" borderId="83" xfId="0" applyFont="1" applyBorder="1" applyAlignment="1">
      <alignment horizontal="center" vertical="center"/>
    </xf>
    <xf numFmtId="0" fontId="11" fillId="0" borderId="84" xfId="0" applyFont="1" applyBorder="1" applyAlignment="1">
      <alignment vertical="center" wrapText="1"/>
    </xf>
    <xf numFmtId="0" fontId="4" fillId="0" borderId="24" xfId="0" applyFont="1" applyBorder="1">
      <alignment vertical="center"/>
    </xf>
    <xf numFmtId="0" fontId="4" fillId="0" borderId="82"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lignment vertical="center"/>
    </xf>
    <xf numFmtId="0" fontId="4" fillId="0" borderId="24" xfId="0" applyFont="1" applyBorder="1" applyAlignment="1">
      <alignment horizontal="center" vertical="center"/>
    </xf>
    <xf numFmtId="0" fontId="4" fillId="0" borderId="82" xfId="0" applyFont="1" applyBorder="1">
      <alignment vertical="center"/>
    </xf>
    <xf numFmtId="0" fontId="4" fillId="0" borderId="27" xfId="0" applyFont="1" applyBorder="1">
      <alignment vertical="center"/>
    </xf>
    <xf numFmtId="9" fontId="4" fillId="0" borderId="83" xfId="0" applyNumberFormat="1" applyFont="1" applyBorder="1" applyAlignment="1">
      <alignment horizontal="center" vertical="center"/>
    </xf>
    <xf numFmtId="0" fontId="4" fillId="0" borderId="10" xfId="0" applyFont="1" applyBorder="1">
      <alignment vertical="center"/>
    </xf>
    <xf numFmtId="0" fontId="4" fillId="0" borderId="77" xfId="0" applyFont="1" applyBorder="1">
      <alignment vertical="center"/>
    </xf>
    <xf numFmtId="0" fontId="4" fillId="0" borderId="45" xfId="0" applyFont="1" applyBorder="1" applyAlignment="1">
      <alignment horizontal="center" vertical="center"/>
    </xf>
    <xf numFmtId="0" fontId="4" fillId="0" borderId="74" xfId="0" applyFont="1" applyBorder="1" applyAlignment="1">
      <alignment horizontal="center" vertical="center" wrapText="1"/>
    </xf>
    <xf numFmtId="0" fontId="11" fillId="0" borderId="7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8" xfId="0" applyFont="1" applyBorder="1" applyAlignment="1">
      <alignment horizontal="center" vertical="center"/>
    </xf>
    <xf numFmtId="3" fontId="5" fillId="2" borderId="28" xfId="0" applyNumberFormat="1" applyFont="1" applyFill="1" applyBorder="1">
      <alignment vertical="center"/>
    </xf>
    <xf numFmtId="3" fontId="5" fillId="2" borderId="24" xfId="0" applyNumberFormat="1" applyFont="1" applyFill="1" applyBorder="1">
      <alignment vertical="center"/>
    </xf>
    <xf numFmtId="3" fontId="5" fillId="2" borderId="30" xfId="0" applyNumberFormat="1" applyFont="1" applyFill="1" applyBorder="1">
      <alignment vertical="center"/>
    </xf>
    <xf numFmtId="3" fontId="7" fillId="2" borderId="30" xfId="0" applyNumberFormat="1" applyFont="1" applyFill="1" applyBorder="1">
      <alignment vertical="center"/>
    </xf>
    <xf numFmtId="3" fontId="5" fillId="2" borderId="53" xfId="0" applyNumberFormat="1" applyFont="1" applyFill="1" applyBorder="1">
      <alignment vertical="center"/>
    </xf>
    <xf numFmtId="3" fontId="5" fillId="2" borderId="51" xfId="0" applyNumberFormat="1" applyFont="1" applyFill="1" applyBorder="1">
      <alignment vertical="center"/>
    </xf>
    <xf numFmtId="3" fontId="5" fillId="2" borderId="9" xfId="0" applyNumberFormat="1" applyFont="1" applyFill="1" applyBorder="1">
      <alignment vertical="center"/>
    </xf>
    <xf numFmtId="3" fontId="5" fillId="2" borderId="62" xfId="0" applyNumberFormat="1" applyFont="1" applyFill="1" applyBorder="1">
      <alignment vertical="center"/>
    </xf>
    <xf numFmtId="0" fontId="5" fillId="2" borderId="62" xfId="0" applyFont="1" applyFill="1" applyBorder="1">
      <alignment vertical="center"/>
    </xf>
    <xf numFmtId="0" fontId="5" fillId="2" borderId="20" xfId="0" applyFont="1" applyFill="1" applyBorder="1">
      <alignment vertical="center"/>
    </xf>
    <xf numFmtId="0" fontId="5" fillId="2" borderId="59" xfId="0" applyFont="1" applyFill="1" applyBorder="1">
      <alignment vertical="center"/>
    </xf>
    <xf numFmtId="3" fontId="5" fillId="2" borderId="7" xfId="0" applyNumberFormat="1" applyFont="1" applyFill="1" applyBorder="1">
      <alignment vertical="center"/>
    </xf>
    <xf numFmtId="0" fontId="5" fillId="0" borderId="23" xfId="0" applyFont="1" applyBorder="1" applyAlignment="1">
      <alignment horizontal="center" vertical="center"/>
    </xf>
    <xf numFmtId="0" fontId="7" fillId="2" borderId="30" xfId="0" applyFont="1" applyFill="1" applyBorder="1">
      <alignment vertical="center"/>
    </xf>
    <xf numFmtId="0" fontId="7" fillId="2" borderId="26" xfId="0" applyFont="1" applyFill="1" applyBorder="1">
      <alignment vertical="center"/>
    </xf>
    <xf numFmtId="0" fontId="5" fillId="2" borderId="35" xfId="0" applyFont="1" applyFill="1" applyBorder="1">
      <alignment vertical="center"/>
    </xf>
    <xf numFmtId="0" fontId="5" fillId="2" borderId="33" xfId="0" applyFont="1" applyFill="1" applyBorder="1">
      <alignment vertical="center"/>
    </xf>
    <xf numFmtId="3" fontId="5" fillId="2" borderId="68" xfId="0" applyNumberFormat="1" applyFont="1" applyFill="1" applyBorder="1">
      <alignment vertical="center"/>
    </xf>
    <xf numFmtId="3" fontId="5" fillId="2" borderId="4" xfId="0" applyNumberFormat="1" applyFont="1" applyFill="1" applyBorder="1">
      <alignment vertical="center"/>
    </xf>
    <xf numFmtId="177" fontId="5" fillId="2" borderId="7" xfId="0" applyNumberFormat="1" applyFont="1" applyFill="1" applyBorder="1">
      <alignment vertical="center"/>
    </xf>
    <xf numFmtId="177" fontId="5" fillId="2" borderId="30" xfId="0" applyNumberFormat="1" applyFont="1" applyFill="1" applyBorder="1">
      <alignment vertical="center"/>
    </xf>
    <xf numFmtId="3" fontId="7" fillId="2" borderId="47" xfId="0" applyNumberFormat="1" applyFont="1" applyFill="1" applyBorder="1">
      <alignment vertical="center"/>
    </xf>
    <xf numFmtId="3" fontId="7" fillId="2" borderId="85" xfId="0" applyNumberFormat="1" applyFont="1" applyFill="1" applyBorder="1">
      <alignment vertical="center"/>
    </xf>
    <xf numFmtId="0" fontId="5" fillId="0" borderId="86" xfId="0" applyFont="1" applyBorder="1" applyAlignment="1">
      <alignment horizontal="center" vertical="center"/>
    </xf>
    <xf numFmtId="3" fontId="5" fillId="2" borderId="20" xfId="0" applyNumberFormat="1" applyFont="1" applyFill="1" applyBorder="1">
      <alignment vertical="center"/>
    </xf>
    <xf numFmtId="0" fontId="4" fillId="0" borderId="17" xfId="0" applyFont="1" applyBorder="1" applyAlignment="1">
      <alignment horizontal="center" vertical="center" wrapText="1"/>
    </xf>
    <xf numFmtId="0" fontId="4" fillId="0" borderId="87" xfId="0" applyFont="1" applyBorder="1" applyAlignment="1">
      <alignment horizontal="center" vertical="center"/>
    </xf>
    <xf numFmtId="0" fontId="4" fillId="2" borderId="18" xfId="0" applyFont="1" applyFill="1" applyBorder="1">
      <alignment vertical="center"/>
    </xf>
    <xf numFmtId="0" fontId="4" fillId="2" borderId="24" xfId="0" applyFont="1" applyFill="1" applyBorder="1">
      <alignment vertical="center"/>
    </xf>
    <xf numFmtId="0" fontId="4" fillId="2" borderId="20" xfId="0" applyFont="1" applyFill="1" applyBorder="1">
      <alignment vertical="center"/>
    </xf>
    <xf numFmtId="0" fontId="4" fillId="2" borderId="9" xfId="0" applyFont="1" applyFill="1" applyBorder="1">
      <alignment vertical="center"/>
    </xf>
    <xf numFmtId="0" fontId="4" fillId="2" borderId="16" xfId="0" applyFont="1" applyFill="1" applyBorder="1">
      <alignment vertical="center"/>
    </xf>
    <xf numFmtId="0" fontId="4" fillId="2" borderId="82" xfId="0" applyFont="1" applyFill="1" applyBorder="1">
      <alignment vertical="center"/>
    </xf>
    <xf numFmtId="0" fontId="4" fillId="0" borderId="82" xfId="0" applyFont="1" applyFill="1" applyBorder="1">
      <alignment vertical="center"/>
    </xf>
    <xf numFmtId="38" fontId="13" fillId="0" borderId="18" xfId="1" applyFont="1" applyBorder="1">
      <alignment vertical="center"/>
    </xf>
    <xf numFmtId="0" fontId="13" fillId="0" borderId="41" xfId="0" applyFont="1" applyBorder="1">
      <alignment vertical="center"/>
    </xf>
    <xf numFmtId="0" fontId="4" fillId="0" borderId="26" xfId="0" applyFont="1" applyFill="1" applyBorder="1">
      <alignmen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5" fillId="0" borderId="16" xfId="0" applyFont="1" applyBorder="1" applyAlignment="1">
      <alignment horizontal="center" vertical="center" textRotation="255"/>
    </xf>
    <xf numFmtId="0" fontId="5" fillId="0" borderId="45" xfId="0" applyFont="1" applyBorder="1" applyAlignment="1">
      <alignment horizontal="center" vertical="center" textRotation="255"/>
    </xf>
    <xf numFmtId="0" fontId="4" fillId="0" borderId="29" xfId="0" applyFont="1" applyBorder="1" applyAlignment="1">
      <alignment horizontal="center" vertical="center"/>
    </xf>
    <xf numFmtId="0" fontId="4" fillId="0" borderId="71"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wrapText="1"/>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wrapText="1"/>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center" vertical="center" textRotation="255"/>
    </xf>
    <xf numFmtId="0" fontId="5" fillId="0" borderId="7" xfId="0" applyFont="1" applyBorder="1" applyAlignment="1">
      <alignment horizontal="center" vertical="center" textRotation="255"/>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7"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4" fillId="0" borderId="87" xfId="0" applyFont="1" applyBorder="1" applyAlignment="1">
      <alignment horizontal="center" vertical="center"/>
    </xf>
    <xf numFmtId="0" fontId="4" fillId="0" borderId="69" xfId="0" applyFont="1" applyBorder="1" applyAlignment="1">
      <alignment horizontal="center" vertical="center" wrapText="1"/>
    </xf>
    <xf numFmtId="0" fontId="4" fillId="0" borderId="57" xfId="0" applyFont="1" applyBorder="1" applyAlignment="1">
      <alignment horizontal="center" vertical="center"/>
    </xf>
    <xf numFmtId="0" fontId="4" fillId="0" borderId="75" xfId="0" applyFont="1" applyBorder="1" applyAlignment="1">
      <alignment horizontal="center" vertical="center"/>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8" xfId="0" applyFont="1" applyBorder="1" applyAlignment="1">
      <alignment horizontal="center" vertical="center" textRotation="255"/>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6" fillId="0" borderId="67" xfId="0" applyFont="1" applyBorder="1" applyAlignment="1">
      <alignment horizontal="left" vertical="center"/>
    </xf>
    <xf numFmtId="0" fontId="6" fillId="0" borderId="66" xfId="0" applyFont="1" applyBorder="1" applyAlignment="1">
      <alignment horizontal="left" vertical="center"/>
    </xf>
    <xf numFmtId="0" fontId="5" fillId="0" borderId="16" xfId="0" applyFont="1" applyBorder="1" applyAlignment="1">
      <alignment horizontal="center" vertical="center" textRotation="255" wrapText="1"/>
    </xf>
    <xf numFmtId="0" fontId="5" fillId="0" borderId="45" xfId="0" applyFont="1" applyBorder="1" applyAlignment="1">
      <alignment horizontal="center" vertical="center" textRotation="255" wrapText="1"/>
    </xf>
    <xf numFmtId="0" fontId="6" fillId="0" borderId="1" xfId="0" applyFont="1" applyBorder="1" applyAlignment="1">
      <alignment horizontal="left" vertical="top" wrapText="1"/>
    </xf>
    <xf numFmtId="0" fontId="6" fillId="0" borderId="3" xfId="0" applyFont="1" applyBorder="1" applyAlignment="1">
      <alignment horizontal="left" vertical="top"/>
    </xf>
    <xf numFmtId="0" fontId="6" fillId="0" borderId="19" xfId="0" applyFont="1" applyBorder="1" applyAlignment="1">
      <alignment horizontal="left" vertical="top"/>
    </xf>
    <xf numFmtId="0" fontId="6" fillId="0" borderId="18"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2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49" xfId="0" applyFont="1" applyBorder="1" applyAlignment="1">
      <alignment horizontal="left" vertical="center" wrapText="1"/>
    </xf>
    <xf numFmtId="0" fontId="5" fillId="0" borderId="50" xfId="0" applyFont="1" applyBorder="1" applyAlignment="1">
      <alignment horizontal="left" vertical="center"/>
    </xf>
    <xf numFmtId="0" fontId="6" fillId="0" borderId="54"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63" xfId="0" applyFont="1" applyBorder="1" applyAlignment="1">
      <alignment horizontal="center" vertical="center" wrapText="1"/>
    </xf>
    <xf numFmtId="0" fontId="5" fillId="0" borderId="42"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17"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2" xfId="0" applyFont="1" applyBorder="1" applyAlignment="1">
      <alignment horizontal="left"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9525</xdr:colOff>
      <xdr:row>4</xdr:row>
      <xdr:rowOff>161925</xdr:rowOff>
    </xdr:to>
    <xdr:cxnSp macro="">
      <xdr:nvCxnSpPr>
        <xdr:cNvPr id="2" name="直線コネクタ 1">
          <a:extLst>
            <a:ext uri="{FF2B5EF4-FFF2-40B4-BE49-F238E27FC236}">
              <a16:creationId xmlns:a16="http://schemas.microsoft.com/office/drawing/2014/main" id="{38B4549B-DDC9-484D-8201-7519C2F854D5}"/>
            </a:ext>
          </a:extLst>
        </xdr:cNvPr>
        <xdr:cNvCxnSpPr/>
      </xdr:nvCxnSpPr>
      <xdr:spPr>
        <a:xfrm>
          <a:off x="200025" y="723900"/>
          <a:ext cx="30670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E727A-B5D6-414A-A50E-F89CA8BBBCB3}">
  <dimension ref="B1:AP24"/>
  <sheetViews>
    <sheetView tabSelected="1" topLeftCell="A6" zoomScale="115" workbookViewId="0">
      <selection activeCell="L9" sqref="L9"/>
    </sheetView>
  </sheetViews>
  <sheetFormatPr baseColWidth="10" defaultColWidth="8.83203125" defaultRowHeight="18"/>
  <cols>
    <col min="1" max="1" width="2.6640625" customWidth="1"/>
    <col min="2" max="2" width="4.6640625" customWidth="1"/>
    <col min="3" max="4" width="5.6640625" customWidth="1"/>
    <col min="5" max="5" width="15.6640625" customWidth="1"/>
    <col min="6" max="6" width="8.6640625" customWidth="1"/>
    <col min="7" max="7" width="3.6640625" customWidth="1"/>
    <col min="8" max="8" width="6.6640625" customWidth="1"/>
    <col min="9" max="9" width="3.6640625" customWidth="1"/>
    <col min="10" max="10" width="6.6640625" customWidth="1"/>
    <col min="11" max="11" width="3.6640625" customWidth="1"/>
    <col min="12" max="12" width="6.6640625" customWidth="1"/>
    <col min="13" max="13" width="3.6640625" customWidth="1"/>
    <col min="14" max="14" width="6.6640625" customWidth="1"/>
    <col min="15" max="15" width="3.6640625" customWidth="1"/>
    <col min="16" max="16" width="6.6640625" customWidth="1"/>
    <col min="17" max="17" width="46.6640625" customWidth="1"/>
    <col min="18" max="18" width="8.6640625" customWidth="1"/>
    <col min="19" max="19" width="2.6640625" customWidth="1"/>
    <col min="20" max="20" width="6.6640625" customWidth="1"/>
    <col min="21" max="22" width="7.6640625" customWidth="1"/>
    <col min="23" max="23" width="10.6640625" customWidth="1"/>
    <col min="24" max="26" width="11.6640625" customWidth="1"/>
    <col min="27" max="27" width="20.6640625" customWidth="1"/>
    <col min="28" max="28" width="4.6640625" customWidth="1"/>
    <col min="29" max="29" width="3.6640625" customWidth="1"/>
    <col min="30" max="30" width="5.6640625" customWidth="1"/>
    <col min="31" max="31" width="9.6640625" customWidth="1"/>
    <col min="32" max="32" width="3.6640625" customWidth="1"/>
    <col min="33" max="33" width="6.6640625" customWidth="1"/>
    <col min="34" max="38" width="9.6640625" customWidth="1"/>
    <col min="39" max="39" width="3.6640625" customWidth="1"/>
    <col min="40" max="40" width="6.6640625" customWidth="1"/>
    <col min="41" max="41" width="3.6640625" customWidth="1"/>
    <col min="42" max="42" width="6.6640625" customWidth="1"/>
  </cols>
  <sheetData>
    <row r="1" spans="2:42" ht="19.5" customHeight="1">
      <c r="B1" t="s">
        <v>106</v>
      </c>
    </row>
    <row r="2" spans="2:42" ht="19.5" customHeight="1"/>
    <row r="3" spans="2:42" ht="19.5" customHeight="1" thickBot="1">
      <c r="B3" s="1" t="s">
        <v>0</v>
      </c>
      <c r="C3" s="1"/>
      <c r="D3" s="1"/>
      <c r="E3" s="1"/>
      <c r="F3" s="1"/>
      <c r="G3" s="2"/>
      <c r="H3" s="2"/>
      <c r="I3" s="2"/>
      <c r="J3" s="2"/>
      <c r="K3" s="2"/>
      <c r="L3" s="2"/>
      <c r="M3" s="2"/>
      <c r="N3" s="2"/>
      <c r="O3" s="2"/>
      <c r="P3" s="2"/>
      <c r="Q3" s="2"/>
      <c r="R3" s="2"/>
      <c r="T3" s="86" t="s">
        <v>64</v>
      </c>
      <c r="U3" s="2"/>
      <c r="V3" s="2"/>
      <c r="W3" s="2"/>
      <c r="X3" s="2"/>
      <c r="Y3" s="2"/>
      <c r="Z3" s="2"/>
      <c r="AA3" s="2"/>
      <c r="AB3" s="2"/>
      <c r="AC3" s="86" t="s">
        <v>65</v>
      </c>
      <c r="AD3" s="2"/>
      <c r="AE3" s="2"/>
      <c r="AF3" s="2"/>
      <c r="AG3" s="2"/>
      <c r="AH3" s="2"/>
      <c r="AI3" s="2"/>
      <c r="AJ3" s="2"/>
      <c r="AK3" s="2"/>
      <c r="AL3" s="2"/>
      <c r="AM3" s="2"/>
      <c r="AN3" s="2"/>
      <c r="AO3" s="2"/>
      <c r="AP3" s="2"/>
    </row>
    <row r="4" spans="2:42" ht="19.5" customHeight="1" thickBot="1">
      <c r="B4" s="245" t="s">
        <v>1</v>
      </c>
      <c r="C4" s="246"/>
      <c r="D4" s="246"/>
      <c r="E4" s="246"/>
      <c r="F4" s="247"/>
      <c r="G4" s="248" t="s">
        <v>2</v>
      </c>
      <c r="H4" s="249"/>
      <c r="I4" s="241" t="s">
        <v>3</v>
      </c>
      <c r="J4" s="249"/>
      <c r="K4" s="241" t="s">
        <v>4</v>
      </c>
      <c r="L4" s="249"/>
      <c r="M4" s="241" t="s">
        <v>5</v>
      </c>
      <c r="N4" s="249"/>
      <c r="O4" s="241" t="s">
        <v>6</v>
      </c>
      <c r="P4" s="242"/>
      <c r="Q4" s="208" t="s">
        <v>7</v>
      </c>
      <c r="R4" s="209"/>
      <c r="T4" s="197" t="s">
        <v>66</v>
      </c>
      <c r="U4" s="198"/>
      <c r="V4" s="198"/>
      <c r="W4" s="199" t="s">
        <v>67</v>
      </c>
      <c r="X4" s="202" t="s">
        <v>68</v>
      </c>
      <c r="Y4" s="202"/>
      <c r="Z4" s="151" t="s">
        <v>69</v>
      </c>
      <c r="AA4" s="203" t="s">
        <v>70</v>
      </c>
      <c r="AB4" s="87"/>
      <c r="AC4" s="176" t="s">
        <v>71</v>
      </c>
      <c r="AD4" s="186"/>
      <c r="AE4" s="168" t="s">
        <v>72</v>
      </c>
      <c r="AF4" s="169"/>
      <c r="AG4" s="169"/>
      <c r="AH4" s="169"/>
      <c r="AI4" s="169"/>
      <c r="AJ4" s="169"/>
      <c r="AK4" s="169"/>
      <c r="AL4" s="169"/>
      <c r="AM4" s="169"/>
      <c r="AN4" s="169"/>
      <c r="AO4" s="169"/>
      <c r="AP4" s="170"/>
    </row>
    <row r="5" spans="2:42" ht="30" customHeight="1" thickBot="1">
      <c r="B5" s="252" t="s">
        <v>8</v>
      </c>
      <c r="C5" s="194"/>
      <c r="D5" s="194"/>
      <c r="E5" s="194"/>
      <c r="F5" s="253"/>
      <c r="G5" s="250"/>
      <c r="H5" s="251"/>
      <c r="I5" s="243"/>
      <c r="J5" s="251"/>
      <c r="K5" s="243"/>
      <c r="L5" s="251"/>
      <c r="M5" s="243"/>
      <c r="N5" s="251"/>
      <c r="O5" s="243"/>
      <c r="P5" s="244"/>
      <c r="Q5" s="210"/>
      <c r="R5" s="211"/>
      <c r="T5" s="88"/>
      <c r="U5" s="171" t="s">
        <v>73</v>
      </c>
      <c r="V5" s="89"/>
      <c r="W5" s="200"/>
      <c r="X5" s="82" t="s">
        <v>74</v>
      </c>
      <c r="Y5" s="150" t="s">
        <v>75</v>
      </c>
      <c r="Z5" s="82" t="s">
        <v>76</v>
      </c>
      <c r="AA5" s="204"/>
      <c r="AB5" s="87"/>
      <c r="AC5" s="187"/>
      <c r="AD5" s="181"/>
      <c r="AE5" s="173" t="s">
        <v>77</v>
      </c>
      <c r="AF5" s="174"/>
      <c r="AG5" s="174"/>
      <c r="AH5" s="175"/>
      <c r="AI5" s="173" t="s">
        <v>78</v>
      </c>
      <c r="AJ5" s="175"/>
      <c r="AK5" s="173" t="s">
        <v>44</v>
      </c>
      <c r="AL5" s="175"/>
      <c r="AM5" s="176" t="s">
        <v>79</v>
      </c>
      <c r="AN5" s="177"/>
      <c r="AO5" s="180" t="s">
        <v>80</v>
      </c>
      <c r="AP5" s="181"/>
    </row>
    <row r="6" spans="2:42" ht="35" customHeight="1" thickBot="1">
      <c r="B6" s="162" t="s">
        <v>9</v>
      </c>
      <c r="C6" s="163"/>
      <c r="D6" s="163"/>
      <c r="E6" s="163"/>
      <c r="F6" s="3" t="s">
        <v>10</v>
      </c>
      <c r="G6" s="4"/>
      <c r="H6" s="5">
        <v>31800</v>
      </c>
      <c r="I6" s="6"/>
      <c r="J6" s="5">
        <v>3500</v>
      </c>
      <c r="K6" s="6"/>
      <c r="L6" s="5">
        <v>3750</v>
      </c>
      <c r="M6" s="6"/>
      <c r="N6" s="5">
        <v>4750</v>
      </c>
      <c r="O6" s="6"/>
      <c r="P6" s="7">
        <v>19800</v>
      </c>
      <c r="Q6" s="164" t="s">
        <v>11</v>
      </c>
      <c r="R6" s="165"/>
      <c r="T6" s="90"/>
      <c r="U6" s="172"/>
      <c r="V6" s="91" t="s">
        <v>81</v>
      </c>
      <c r="W6" s="201"/>
      <c r="X6" s="80" t="s">
        <v>24</v>
      </c>
      <c r="Y6" s="92" t="s">
        <v>82</v>
      </c>
      <c r="Z6" s="80" t="s">
        <v>24</v>
      </c>
      <c r="AA6" s="205"/>
      <c r="AB6" s="87"/>
      <c r="AC6" s="178"/>
      <c r="AD6" s="183"/>
      <c r="AE6" s="93" t="s">
        <v>83</v>
      </c>
      <c r="AF6" s="184" t="s">
        <v>84</v>
      </c>
      <c r="AG6" s="185"/>
      <c r="AH6" s="94" t="s">
        <v>85</v>
      </c>
      <c r="AI6" s="95" t="s">
        <v>84</v>
      </c>
      <c r="AJ6" s="94" t="s">
        <v>86</v>
      </c>
      <c r="AK6" s="95" t="s">
        <v>84</v>
      </c>
      <c r="AL6" s="94" t="s">
        <v>85</v>
      </c>
      <c r="AM6" s="178"/>
      <c r="AN6" s="179"/>
      <c r="AO6" s="182"/>
      <c r="AP6" s="183"/>
    </row>
    <row r="7" spans="2:42" ht="36" customHeight="1" thickBot="1">
      <c r="B7" s="166" t="s">
        <v>12</v>
      </c>
      <c r="C7" s="236" t="s">
        <v>13</v>
      </c>
      <c r="D7" s="191" t="s">
        <v>14</v>
      </c>
      <c r="E7" s="191"/>
      <c r="F7" s="8"/>
      <c r="G7" s="9"/>
      <c r="H7" s="10" t="s">
        <v>15</v>
      </c>
      <c r="I7" s="11"/>
      <c r="J7" s="12">
        <v>1</v>
      </c>
      <c r="K7" s="11"/>
      <c r="L7" s="12">
        <v>0.7</v>
      </c>
      <c r="M7" s="11"/>
      <c r="N7" s="10">
        <v>0.85</v>
      </c>
      <c r="O7" s="11"/>
      <c r="P7" s="8">
        <v>0.65</v>
      </c>
      <c r="Q7" s="13"/>
      <c r="R7" s="14"/>
      <c r="T7" s="96" t="s">
        <v>87</v>
      </c>
      <c r="U7" s="97"/>
      <c r="V7" s="97"/>
      <c r="W7" s="98" t="s">
        <v>88</v>
      </c>
      <c r="X7" s="99">
        <v>180</v>
      </c>
      <c r="Y7" s="100" t="s">
        <v>15</v>
      </c>
      <c r="Z7" s="99">
        <v>50</v>
      </c>
      <c r="AA7" s="101" t="s">
        <v>89</v>
      </c>
      <c r="AB7" s="87"/>
      <c r="AC7" s="9"/>
      <c r="AD7" s="31">
        <f>X7+Z7</f>
        <v>230</v>
      </c>
      <c r="AE7" s="102" t="s">
        <v>90</v>
      </c>
      <c r="AF7" s="29"/>
      <c r="AG7" s="30">
        <v>100</v>
      </c>
      <c r="AH7" s="31">
        <f>ROUND(AG7*J20/1000,0)</f>
        <v>104</v>
      </c>
      <c r="AI7" s="103">
        <v>120</v>
      </c>
      <c r="AJ7" s="31">
        <f>ROUND(AI7*P20/1000,0)</f>
        <v>109</v>
      </c>
      <c r="AK7" s="156">
        <f>AG7+AI7</f>
        <v>220</v>
      </c>
      <c r="AL7" s="152">
        <f>AH7+AJ7</f>
        <v>213</v>
      </c>
      <c r="AM7" s="9" t="s">
        <v>91</v>
      </c>
      <c r="AN7" s="154">
        <f>AD7-AL7</f>
        <v>17</v>
      </c>
      <c r="AO7" s="82"/>
      <c r="AP7" s="31">
        <v>0</v>
      </c>
    </row>
    <row r="8" spans="2:42" ht="36" customHeight="1" thickBot="1">
      <c r="B8" s="166"/>
      <c r="C8" s="236"/>
      <c r="D8" s="238" t="s">
        <v>16</v>
      </c>
      <c r="E8" s="239"/>
      <c r="F8" s="15"/>
      <c r="G8" s="16"/>
      <c r="H8" s="17">
        <f>J8+L8+N8+P8</f>
        <v>23032.5</v>
      </c>
      <c r="I8" s="18"/>
      <c r="J8" s="125">
        <f>J6*J7</f>
        <v>3500</v>
      </c>
      <c r="K8" s="18"/>
      <c r="L8" s="125">
        <f>L6*L7</f>
        <v>2625</v>
      </c>
      <c r="M8" s="19"/>
      <c r="N8" s="126">
        <f>N6*N7</f>
        <v>4037.5</v>
      </c>
      <c r="O8" s="20" t="s">
        <v>17</v>
      </c>
      <c r="P8" s="127">
        <f>P6*P7</f>
        <v>12870</v>
      </c>
      <c r="Q8" s="206" t="s">
        <v>18</v>
      </c>
      <c r="R8" s="207"/>
      <c r="T8" s="88" t="s">
        <v>92</v>
      </c>
      <c r="U8" s="104"/>
      <c r="V8" s="104"/>
      <c r="W8" s="105" t="s">
        <v>93</v>
      </c>
      <c r="X8" s="106">
        <v>507</v>
      </c>
      <c r="Y8" s="107" t="s">
        <v>15</v>
      </c>
      <c r="Z8" s="106" t="s">
        <v>15</v>
      </c>
      <c r="AA8" s="108" t="s">
        <v>94</v>
      </c>
      <c r="AB8" s="87"/>
      <c r="AC8" s="16" t="s">
        <v>95</v>
      </c>
      <c r="AD8" s="153">
        <f>ROUND(X8*(100-65)/100,0)</f>
        <v>177</v>
      </c>
      <c r="AE8" s="110" t="s">
        <v>15</v>
      </c>
      <c r="AF8" s="111"/>
      <c r="AG8" s="112" t="s">
        <v>15</v>
      </c>
      <c r="AH8" s="113" t="s">
        <v>15</v>
      </c>
      <c r="AI8" s="114">
        <f>50*4</f>
        <v>200</v>
      </c>
      <c r="AJ8" s="109">
        <f>ROUND(AI8*P20/1000,0)</f>
        <v>181</v>
      </c>
      <c r="AK8" s="157">
        <f>AI8</f>
        <v>200</v>
      </c>
      <c r="AL8" s="153">
        <f>AJ8</f>
        <v>181</v>
      </c>
      <c r="AM8" s="16"/>
      <c r="AN8" s="112">
        <v>0</v>
      </c>
      <c r="AO8" s="106" t="s">
        <v>96</v>
      </c>
      <c r="AP8" s="153">
        <f>-1*(AD8-AL8)</f>
        <v>4</v>
      </c>
    </row>
    <row r="9" spans="2:42" ht="36" customHeight="1" thickBot="1">
      <c r="B9" s="166"/>
      <c r="C9" s="237"/>
      <c r="D9" s="240" t="s">
        <v>19</v>
      </c>
      <c r="E9" s="240"/>
      <c r="F9" s="22"/>
      <c r="G9" s="23"/>
      <c r="H9" s="24">
        <v>1</v>
      </c>
      <c r="I9" s="20" t="s">
        <v>20</v>
      </c>
      <c r="J9" s="138">
        <f>ROUND(J8/H8,2)</f>
        <v>0.15</v>
      </c>
      <c r="K9" s="137"/>
      <c r="L9" s="139">
        <f>ROUND(L8/H8,2)</f>
        <v>0.11</v>
      </c>
      <c r="M9" s="26"/>
      <c r="N9" s="140">
        <f>ROUND(N8/H8,2)</f>
        <v>0.18</v>
      </c>
      <c r="O9" s="27"/>
      <c r="P9" s="141">
        <f>ROUND(P8/H8,2)</f>
        <v>0.56000000000000005</v>
      </c>
      <c r="Q9" s="206" t="s">
        <v>21</v>
      </c>
      <c r="R9" s="207"/>
      <c r="T9" s="88"/>
      <c r="U9" s="115" t="s">
        <v>97</v>
      </c>
      <c r="V9" s="104"/>
      <c r="W9" s="105" t="s">
        <v>98</v>
      </c>
      <c r="X9" s="106" t="s">
        <v>15</v>
      </c>
      <c r="Y9" s="116">
        <v>0.65</v>
      </c>
      <c r="Z9" s="106">
        <v>35</v>
      </c>
      <c r="AA9" s="108" t="s">
        <v>99</v>
      </c>
      <c r="AB9" s="87"/>
      <c r="AC9" s="16"/>
      <c r="AD9" s="153">
        <f>ROUND((X8*65/100)-AD10+Z9,0)</f>
        <v>332</v>
      </c>
      <c r="AE9" s="110" t="s">
        <v>100</v>
      </c>
      <c r="AF9" s="111" t="s">
        <v>101</v>
      </c>
      <c r="AG9" s="112">
        <f>ROUND(AH9/J20*1000,0)</f>
        <v>250</v>
      </c>
      <c r="AH9" s="109">
        <f>AD9-AJ9</f>
        <v>259</v>
      </c>
      <c r="AI9" s="114">
        <v>80</v>
      </c>
      <c r="AJ9" s="109">
        <f>ROUND(AI9*P20/1000,0)</f>
        <v>73</v>
      </c>
      <c r="AK9" s="158">
        <f>+AG9+AI9</f>
        <v>330</v>
      </c>
      <c r="AL9" s="161">
        <f>+AH9+AJ9</f>
        <v>332</v>
      </c>
      <c r="AM9" s="16"/>
      <c r="AN9" s="112" t="s">
        <v>15</v>
      </c>
      <c r="AO9" s="106"/>
      <c r="AP9" s="109" t="s">
        <v>15</v>
      </c>
    </row>
    <row r="10" spans="2:42" ht="36" customHeight="1" thickBot="1">
      <c r="B10" s="166"/>
      <c r="C10" s="188" t="s">
        <v>22</v>
      </c>
      <c r="D10" s="190" t="s">
        <v>23</v>
      </c>
      <c r="E10" s="191"/>
      <c r="F10" s="8" t="s">
        <v>24</v>
      </c>
      <c r="G10" s="9"/>
      <c r="H10" s="28">
        <v>9930</v>
      </c>
      <c r="I10" s="29"/>
      <c r="J10" s="30" t="s">
        <v>15</v>
      </c>
      <c r="K10" s="29"/>
      <c r="L10" s="30" t="s">
        <v>15</v>
      </c>
      <c r="M10" s="29"/>
      <c r="N10" s="30" t="s">
        <v>15</v>
      </c>
      <c r="O10" s="29"/>
      <c r="P10" s="31" t="s">
        <v>15</v>
      </c>
      <c r="Q10" s="13"/>
      <c r="R10" s="14"/>
      <c r="T10" s="90"/>
      <c r="U10" s="117"/>
      <c r="V10" s="118" t="s">
        <v>102</v>
      </c>
      <c r="W10" s="119" t="s">
        <v>81</v>
      </c>
      <c r="X10" s="80" t="s">
        <v>15</v>
      </c>
      <c r="Y10" s="120" t="s">
        <v>103</v>
      </c>
      <c r="Z10" s="80">
        <v>0</v>
      </c>
      <c r="AA10" s="121" t="s">
        <v>104</v>
      </c>
      <c r="AB10" s="87"/>
      <c r="AC10" s="43"/>
      <c r="AD10" s="122">
        <f>ROUND(X8*(100-35)/100*10%,0)</f>
        <v>33</v>
      </c>
      <c r="AE10" s="119" t="s">
        <v>15</v>
      </c>
      <c r="AF10" s="71"/>
      <c r="AG10" s="123" t="s">
        <v>15</v>
      </c>
      <c r="AH10" s="124" t="s">
        <v>15</v>
      </c>
      <c r="AI10" s="119" t="s">
        <v>15</v>
      </c>
      <c r="AJ10" s="124" t="s">
        <v>15</v>
      </c>
      <c r="AK10" s="119" t="s">
        <v>15</v>
      </c>
      <c r="AL10" s="124" t="s">
        <v>15</v>
      </c>
      <c r="AM10" s="43" t="s">
        <v>105</v>
      </c>
      <c r="AN10" s="155">
        <f>AD10</f>
        <v>33</v>
      </c>
      <c r="AO10" s="80"/>
      <c r="AP10" s="122" t="s">
        <v>15</v>
      </c>
    </row>
    <row r="11" spans="2:42" ht="19.5" customHeight="1" thickBot="1">
      <c r="B11" s="166"/>
      <c r="C11" s="188"/>
      <c r="D11" s="192" t="s">
        <v>25</v>
      </c>
      <c r="E11" s="193"/>
      <c r="F11" s="32" t="s">
        <v>24</v>
      </c>
      <c r="G11" s="33"/>
      <c r="H11" s="34">
        <v>500</v>
      </c>
      <c r="I11" s="35"/>
      <c r="J11" s="36" t="s">
        <v>15</v>
      </c>
      <c r="K11" s="35"/>
      <c r="L11" s="36" t="s">
        <v>15</v>
      </c>
      <c r="M11" s="37"/>
      <c r="N11" s="38" t="s">
        <v>15</v>
      </c>
      <c r="O11" s="37"/>
      <c r="P11" s="39" t="s">
        <v>15</v>
      </c>
      <c r="Q11" s="40"/>
      <c r="R11" s="41"/>
    </row>
    <row r="12" spans="2:42" ht="19.5" customHeight="1" thickBot="1">
      <c r="B12" s="167"/>
      <c r="C12" s="189"/>
      <c r="D12" s="194" t="s">
        <v>26</v>
      </c>
      <c r="E12" s="194"/>
      <c r="F12" s="42"/>
      <c r="G12" s="43"/>
      <c r="H12" s="131">
        <f>ROUND(H10-H11,0)</f>
        <v>9430</v>
      </c>
      <c r="I12" s="44"/>
      <c r="J12" s="131">
        <f>ROUND(H12*J9,0)</f>
        <v>1415</v>
      </c>
      <c r="K12" s="44"/>
      <c r="L12" s="136">
        <f>ROUND(H12*L9,0)</f>
        <v>1037</v>
      </c>
      <c r="M12" s="20" t="s">
        <v>27</v>
      </c>
      <c r="N12" s="128">
        <f>ROUND(H12*N9,0)</f>
        <v>1697</v>
      </c>
      <c r="O12" s="20" t="s">
        <v>28</v>
      </c>
      <c r="P12" s="128">
        <f>ROUND(H12*P9,0)</f>
        <v>5281</v>
      </c>
      <c r="Q12" s="195" t="s">
        <v>29</v>
      </c>
      <c r="R12" s="196"/>
    </row>
    <row r="13" spans="2:42" ht="19.5" customHeight="1" thickBot="1">
      <c r="B13" s="212" t="s">
        <v>30</v>
      </c>
      <c r="C13" s="225" t="s">
        <v>31</v>
      </c>
      <c r="D13" s="163"/>
      <c r="E13" s="163"/>
      <c r="F13" s="226"/>
      <c r="G13" s="45"/>
      <c r="H13" s="46">
        <v>1</v>
      </c>
      <c r="I13" s="47"/>
      <c r="J13" s="48">
        <v>0.115</v>
      </c>
      <c r="K13" s="6"/>
      <c r="L13" s="46">
        <v>0.1</v>
      </c>
      <c r="M13" s="6"/>
      <c r="N13" s="49">
        <v>0.125</v>
      </c>
      <c r="O13" s="6"/>
      <c r="P13" s="50">
        <v>0.66</v>
      </c>
      <c r="Q13" s="51"/>
      <c r="R13" s="52"/>
    </row>
    <row r="14" spans="2:42" ht="33" customHeight="1" thickBot="1">
      <c r="B14" s="166"/>
      <c r="C14" s="227" t="s">
        <v>32</v>
      </c>
      <c r="D14" s="229" t="s">
        <v>33</v>
      </c>
      <c r="E14" s="230"/>
      <c r="F14" s="53" t="s">
        <v>24</v>
      </c>
      <c r="G14" s="54"/>
      <c r="H14" s="55">
        <v>24130</v>
      </c>
      <c r="I14" s="20" t="s">
        <v>34</v>
      </c>
      <c r="J14" s="128">
        <f>H14*J13</f>
        <v>2774.9500000000003</v>
      </c>
      <c r="K14" s="56"/>
      <c r="L14" s="129">
        <f>H14*L13</f>
        <v>2413</v>
      </c>
      <c r="M14" s="57"/>
      <c r="N14" s="129">
        <f>H14*N13</f>
        <v>3016.25</v>
      </c>
      <c r="O14" s="57"/>
      <c r="P14" s="130">
        <f>H14*P13</f>
        <v>15925.800000000001</v>
      </c>
      <c r="Q14" s="58" t="s">
        <v>35</v>
      </c>
      <c r="R14" s="231" t="s">
        <v>29</v>
      </c>
    </row>
    <row r="15" spans="2:42" ht="19.5" customHeight="1">
      <c r="B15" s="166"/>
      <c r="C15" s="227"/>
      <c r="D15" s="234" t="s">
        <v>36</v>
      </c>
      <c r="E15" s="59" t="s">
        <v>37</v>
      </c>
      <c r="F15" s="60" t="s">
        <v>24</v>
      </c>
      <c r="G15" s="61"/>
      <c r="H15" s="62">
        <v>3990</v>
      </c>
      <c r="I15" s="29"/>
      <c r="J15" s="30" t="s">
        <v>15</v>
      </c>
      <c r="K15" s="37"/>
      <c r="L15" s="38" t="s">
        <v>15</v>
      </c>
      <c r="M15" s="37"/>
      <c r="N15" s="38" t="s">
        <v>15</v>
      </c>
      <c r="O15" s="37"/>
      <c r="P15" s="39" t="s">
        <v>15</v>
      </c>
      <c r="Q15" s="63"/>
      <c r="R15" s="232"/>
    </row>
    <row r="16" spans="2:42" ht="19.5" customHeight="1" thickBot="1">
      <c r="B16" s="166"/>
      <c r="C16" s="227"/>
      <c r="D16" s="227"/>
      <c r="E16" s="64" t="s">
        <v>38</v>
      </c>
      <c r="F16" s="32" t="s">
        <v>24</v>
      </c>
      <c r="G16" s="33"/>
      <c r="H16" s="34">
        <v>930</v>
      </c>
      <c r="I16" s="35"/>
      <c r="J16" s="36" t="s">
        <v>15</v>
      </c>
      <c r="K16" s="35"/>
      <c r="L16" s="36" t="s">
        <v>15</v>
      </c>
      <c r="M16" s="35"/>
      <c r="N16" s="36" t="s">
        <v>15</v>
      </c>
      <c r="O16" s="37"/>
      <c r="P16" s="39" t="s">
        <v>15</v>
      </c>
      <c r="Q16" s="40"/>
      <c r="R16" s="232"/>
    </row>
    <row r="17" spans="2:18" ht="19.5" customHeight="1" thickBot="1">
      <c r="B17" s="166"/>
      <c r="C17" s="227"/>
      <c r="D17" s="235"/>
      <c r="E17" s="65" t="s">
        <v>39</v>
      </c>
      <c r="F17" s="66" t="s">
        <v>24</v>
      </c>
      <c r="G17" s="67"/>
      <c r="H17" s="132">
        <f>H15+H16</f>
        <v>4920</v>
      </c>
      <c r="I17" s="68"/>
      <c r="J17" s="133">
        <f>ROUND(H17*J13,0)</f>
        <v>566</v>
      </c>
      <c r="K17" s="11"/>
      <c r="L17" s="134">
        <f>ROUND(H17*L13,0)</f>
        <v>492</v>
      </c>
      <c r="M17" s="69"/>
      <c r="N17" s="135">
        <f>ROUND(H17*N13,0)</f>
        <v>615</v>
      </c>
      <c r="O17" s="20" t="s">
        <v>40</v>
      </c>
      <c r="P17" s="128">
        <f>ROUND(H17*P13,0)</f>
        <v>3247</v>
      </c>
      <c r="Q17" s="70" t="s">
        <v>41</v>
      </c>
      <c r="R17" s="233"/>
    </row>
    <row r="18" spans="2:18" ht="19.5" customHeight="1" thickBot="1">
      <c r="B18" s="167"/>
      <c r="C18" s="228"/>
      <c r="D18" s="194" t="s">
        <v>42</v>
      </c>
      <c r="E18" s="194"/>
      <c r="F18" s="42" t="s">
        <v>24</v>
      </c>
      <c r="G18" s="43"/>
      <c r="H18" s="131">
        <f>H14-H17</f>
        <v>19210</v>
      </c>
      <c r="I18" s="71"/>
      <c r="J18" s="131">
        <f>J14-J17</f>
        <v>2208.9500000000003</v>
      </c>
      <c r="K18" s="20" t="s">
        <v>43</v>
      </c>
      <c r="L18" s="127">
        <f>L14-L17</f>
        <v>1921</v>
      </c>
      <c r="M18" s="72"/>
      <c r="N18" s="131">
        <f>N14-N17</f>
        <v>2401.25</v>
      </c>
      <c r="O18" s="44"/>
      <c r="P18" s="131">
        <f>P14-P17</f>
        <v>12678.800000000001</v>
      </c>
      <c r="Q18" s="73"/>
      <c r="R18" s="74"/>
    </row>
    <row r="19" spans="2:18" ht="19.5" customHeight="1" thickBot="1">
      <c r="B19" s="212" t="s">
        <v>44</v>
      </c>
      <c r="C19" s="213" t="s">
        <v>45</v>
      </c>
      <c r="D19" s="214"/>
      <c r="E19" s="214"/>
      <c r="F19" s="75" t="s">
        <v>24</v>
      </c>
      <c r="G19" s="76"/>
      <c r="H19" s="142">
        <f>H12+H18</f>
        <v>28640</v>
      </c>
      <c r="I19" s="77"/>
      <c r="J19" s="143">
        <f>J12+J18</f>
        <v>3623.9500000000003</v>
      </c>
      <c r="K19" s="78"/>
      <c r="L19" s="142">
        <f>L12+L18</f>
        <v>2958</v>
      </c>
      <c r="M19" s="20" t="s">
        <v>46</v>
      </c>
      <c r="N19" s="127">
        <f>N12+N18</f>
        <v>4098.25</v>
      </c>
      <c r="O19" s="79"/>
      <c r="P19" s="142">
        <f>P12+P18</f>
        <v>17959.800000000003</v>
      </c>
      <c r="Q19" s="215" t="s">
        <v>47</v>
      </c>
      <c r="R19" s="216"/>
    </row>
    <row r="20" spans="2:18" ht="19.5" customHeight="1" thickBot="1">
      <c r="B20" s="167"/>
      <c r="C20" s="194" t="s">
        <v>48</v>
      </c>
      <c r="D20" s="194"/>
      <c r="E20" s="194"/>
      <c r="F20" s="42" t="s">
        <v>49</v>
      </c>
      <c r="G20" s="43"/>
      <c r="H20" s="144">
        <f>ROUND(H19/H6*1000,0)</f>
        <v>901</v>
      </c>
      <c r="I20" s="20" t="s">
        <v>50</v>
      </c>
      <c r="J20" s="145">
        <f>ROUND(J19/J6*1000,0)</f>
        <v>1035</v>
      </c>
      <c r="K20" s="80"/>
      <c r="L20" s="144">
        <f>ROUND(L19/L6*1000,0)</f>
        <v>789</v>
      </c>
      <c r="M20" s="71"/>
      <c r="N20" s="144">
        <f>ROUND(N19/N6*1000,0)</f>
        <v>863</v>
      </c>
      <c r="O20" s="71"/>
      <c r="P20" s="144">
        <f>ROUND(P19/P6*1000,0)</f>
        <v>907</v>
      </c>
      <c r="Q20" s="195" t="s">
        <v>51</v>
      </c>
      <c r="R20" s="196"/>
    </row>
    <row r="21" spans="2:18" ht="26" customHeight="1" thickBot="1">
      <c r="B21" s="217" t="s">
        <v>52</v>
      </c>
      <c r="C21" s="191" t="s">
        <v>53</v>
      </c>
      <c r="D21" s="191"/>
      <c r="E21" s="191"/>
      <c r="F21" s="8" t="s">
        <v>24</v>
      </c>
      <c r="G21" s="9"/>
      <c r="H21" s="81">
        <f>J21+L21+P21</f>
        <v>6922</v>
      </c>
      <c r="I21" s="20" t="s">
        <v>54</v>
      </c>
      <c r="J21" s="25">
        <f>ROUND(J22*J20/1000,0)</f>
        <v>725</v>
      </c>
      <c r="K21" s="82"/>
      <c r="L21" s="30">
        <f>ROUND(L22*L20/1000,0)</f>
        <v>197</v>
      </c>
      <c r="M21" s="29"/>
      <c r="N21" s="10">
        <v>0</v>
      </c>
      <c r="O21" s="29"/>
      <c r="P21" s="159">
        <v>6000</v>
      </c>
      <c r="Q21" s="219" t="s">
        <v>55</v>
      </c>
      <c r="R21" s="220"/>
    </row>
    <row r="22" spans="2:18" ht="26" customHeight="1" thickBot="1">
      <c r="B22" s="217"/>
      <c r="C22" s="192" t="s">
        <v>56</v>
      </c>
      <c r="D22" s="193"/>
      <c r="E22" s="193"/>
      <c r="F22" s="83" t="s">
        <v>10</v>
      </c>
      <c r="G22" s="20" t="s">
        <v>57</v>
      </c>
      <c r="H22" s="21">
        <f>J22+L22+P22</f>
        <v>7565</v>
      </c>
      <c r="I22" s="65"/>
      <c r="J22" s="133">
        <f>J6*20/100</f>
        <v>700</v>
      </c>
      <c r="K22" s="84"/>
      <c r="L22" s="160">
        <v>250</v>
      </c>
      <c r="M22" s="37"/>
      <c r="N22" s="85">
        <v>0</v>
      </c>
      <c r="O22" s="20" t="s">
        <v>58</v>
      </c>
      <c r="P22" s="128">
        <f>ROUND(P21*1000/P20,0)</f>
        <v>6615</v>
      </c>
      <c r="Q22" s="221"/>
      <c r="R22" s="222"/>
    </row>
    <row r="23" spans="2:18" ht="26" customHeight="1" thickBot="1">
      <c r="B23" s="217"/>
      <c r="C23" s="192" t="s">
        <v>59</v>
      </c>
      <c r="D23" s="193"/>
      <c r="E23" s="193"/>
      <c r="F23" s="83" t="s">
        <v>10</v>
      </c>
      <c r="G23" s="9"/>
      <c r="H23" s="149">
        <f>H6-H22</f>
        <v>24235</v>
      </c>
      <c r="I23" s="84"/>
      <c r="J23" s="149">
        <f>J6-J22</f>
        <v>2800</v>
      </c>
      <c r="K23" s="84"/>
      <c r="L23" s="149">
        <f>L6-L22</f>
        <v>3500</v>
      </c>
      <c r="M23" s="20" t="s">
        <v>60</v>
      </c>
      <c r="N23" s="127">
        <f>N6-N22</f>
        <v>4750</v>
      </c>
      <c r="O23" s="82"/>
      <c r="P23" s="149">
        <f>P6-P22</f>
        <v>13185</v>
      </c>
      <c r="Q23" s="221"/>
      <c r="R23" s="222"/>
    </row>
    <row r="24" spans="2:18" ht="26" customHeight="1" thickBot="1">
      <c r="B24" s="218"/>
      <c r="C24" s="194" t="s">
        <v>61</v>
      </c>
      <c r="D24" s="194"/>
      <c r="E24" s="194"/>
      <c r="F24" s="42" t="s">
        <v>24</v>
      </c>
      <c r="G24" s="20" t="s">
        <v>62</v>
      </c>
      <c r="H24" s="128">
        <f>H19-H21</f>
        <v>21718</v>
      </c>
      <c r="I24" s="72"/>
      <c r="J24" s="147">
        <f>J19-J21</f>
        <v>2898.9500000000003</v>
      </c>
      <c r="K24" s="148"/>
      <c r="L24" s="146">
        <f>L19-L21</f>
        <v>2761</v>
      </c>
      <c r="M24" s="71"/>
      <c r="N24" s="128">
        <f>N19-N21</f>
        <v>4098.25</v>
      </c>
      <c r="O24" s="20" t="s">
        <v>63</v>
      </c>
      <c r="P24" s="128">
        <f>P19-P21</f>
        <v>11959.800000000003</v>
      </c>
      <c r="Q24" s="223"/>
      <c r="R24" s="224"/>
    </row>
  </sheetData>
  <mergeCells count="53">
    <mergeCell ref="O4:P5"/>
    <mergeCell ref="B4:F4"/>
    <mergeCell ref="G4:H5"/>
    <mergeCell ref="I4:J5"/>
    <mergeCell ref="K4:L5"/>
    <mergeCell ref="M4:N5"/>
    <mergeCell ref="B5:F5"/>
    <mergeCell ref="C7:C9"/>
    <mergeCell ref="D7:E7"/>
    <mergeCell ref="D8:E8"/>
    <mergeCell ref="Q8:R8"/>
    <mergeCell ref="D9:E9"/>
    <mergeCell ref="B13:B18"/>
    <mergeCell ref="C13:F13"/>
    <mergeCell ref="C14:C18"/>
    <mergeCell ref="D14:E14"/>
    <mergeCell ref="R14:R17"/>
    <mergeCell ref="D15:D17"/>
    <mergeCell ref="D18:E18"/>
    <mergeCell ref="B21:B24"/>
    <mergeCell ref="C21:E21"/>
    <mergeCell ref="Q21:R24"/>
    <mergeCell ref="C22:E22"/>
    <mergeCell ref="C23:E23"/>
    <mergeCell ref="C24:E24"/>
    <mergeCell ref="B19:B20"/>
    <mergeCell ref="C19:E19"/>
    <mergeCell ref="Q19:R19"/>
    <mergeCell ref="C20:E20"/>
    <mergeCell ref="Q20:R20"/>
    <mergeCell ref="Q12:R12"/>
    <mergeCell ref="T4:V4"/>
    <mergeCell ref="W4:W6"/>
    <mergeCell ref="X4:Y4"/>
    <mergeCell ref="AA4:AA6"/>
    <mergeCell ref="Q9:R9"/>
    <mergeCell ref="Q4:R5"/>
    <mergeCell ref="B6:E6"/>
    <mergeCell ref="Q6:R6"/>
    <mergeCell ref="B7:B12"/>
    <mergeCell ref="AE4:AP4"/>
    <mergeCell ref="U5:U6"/>
    <mergeCell ref="AE5:AH5"/>
    <mergeCell ref="AI5:AJ5"/>
    <mergeCell ref="AK5:AL5"/>
    <mergeCell ref="AM5:AN6"/>
    <mergeCell ref="AO5:AP6"/>
    <mergeCell ref="AF6:AG6"/>
    <mergeCell ref="AC4:AD6"/>
    <mergeCell ref="C10:C12"/>
    <mergeCell ref="D10:E10"/>
    <mergeCell ref="D11:E11"/>
    <mergeCell ref="D12:E12"/>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H28No3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dc:creator>
  <cp:lastModifiedBy>Microsoft Office User</cp:lastModifiedBy>
  <dcterms:created xsi:type="dcterms:W3CDTF">2021-08-12T02:30:08Z</dcterms:created>
  <dcterms:modified xsi:type="dcterms:W3CDTF">2021-08-18T10:39:06Z</dcterms:modified>
</cp:coreProperties>
</file>